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activeTab="0"/>
  </bookViews>
  <sheets>
    <sheet name="Ark1" sheetId="1" r:id="rId1"/>
  </sheets>
  <definedNames/>
  <calcPr fullCalcOnLoad="1"/>
</workbook>
</file>

<file path=xl/sharedStrings.xml><?xml version="1.0" encoding="utf-8"?>
<sst xmlns="http://schemas.openxmlformats.org/spreadsheetml/2006/main" count="710" uniqueCount="279">
  <si>
    <t xml:space="preserve">Skolefritidsordninger udviser et mindreforbrug på 9,9 mill.kr. 
Mindreforbruget skyldes primært højere indtægter end budgetterede på 8,1 mill. kr.  vedr. forældrebetaling. Som følge af den løbende opfølgning på budgettet vedr. forældrebetaling samlet set, vil der blive foretaget en budgettilpasning i forhold til det forventede niveau med sagen om bevillingsmæssige ændringer. Sagen fremlægges samtidig med nærværende prognose.
Herudover er der på funktionen konteret  indtægter på 1,8 mill. kr. vedr. forældrebetaling, som vedrører bevillingsområdet ’Fritidshjem og klubber -special’. Forbruget vil blive omkonteret.
</t>
  </si>
  <si>
    <t>Funktionen viser et merforbrug på 1 mill. kr., som skyldes betaling af regning til staten for private SFO. 
Der har været en stigning i pladsbehovet på private skolefritidsordninger i de senere år. Der vil blive afsat ekstra midler på funktionen i fejebakkesagen.</t>
  </si>
  <si>
    <t xml:space="preserve">Funktionen viser et merforbrug på 40,1 mill. kr. 
Merforbruget skyldes primært en lav budgettering af udgifter på 22,5 mill. kr. til økonomiske fripladser og søskende rabat.
Som følge af den løbende opfølgning på budgettet vedr. forældrebetaling samlet set, vil der blive foretaget en budgettilpasning i forhold til det forventede niveau i fejebakkesagen.
Et merforbrug på 16,1 mill. kr. kan tilskrives betaling af regning for køb af pladser for anbragte børns brug af fritidstilbud i anbringelseskommunen ifølge aftale med Familie- og Arbejdsmarkedsforvaltningen. 
Herudover er der på funktionen konteret  udgifter på 1,5 mill. kr. til økonomiske firpladser og søskende rabat, som vedrører bevillingsområdet ’Fritidshjem og klubber -special’. Forbruget vil blive omkonteret.
</t>
  </si>
  <si>
    <t>5.14.1 - 5.16.1 Integr. inst., Fritidshjem og klubber</t>
  </si>
  <si>
    <t>Merforbruget skyldes primært højere indtægter end budgetteret på 12,9 mill. kr.  vedr. forældrebetaling, som vil blive budgettilpasset i fejebakkesagen, samt at der mangler at blive bogført udgifter til 3. mands husleje.
Herudover er der på funktionen konteret udgifter på 1,4 mill. kr. til økonomiske firpladser og søskenderabat, som vedrører bevillingsområdet ’Fritidshjem og klubber -special’. Forbruget vil blive omkonteret.</t>
  </si>
  <si>
    <t>Bevillingsområdet Fritidshjem og klubber – special viser et mindreforbrug på 3,4 mill.kr. 
En bevilling på 3,7 mill kr. vedrørende udgifter til basispladser under bevillingsområdet Fritidshjem- og Klubber vil blive omplaceret  med sagen om bevillingsmæssige ændringer. Den øvrige afvigelse giver ikke anledning til bemærkninger.</t>
  </si>
  <si>
    <t xml:space="preserve">Funktionen udviser et merforbrug på 1,8 mill.kr. 
Mindreforbruget skyldes primært, at indtægter til forældrebetaling bliver konteret på bevillingsområde ’Fritidshjem og klubber’. Forbruget vil blive omkonteret.
</t>
  </si>
  <si>
    <t xml:space="preserve">Funktionen udviser et mindreforbrug på 1,5 mill.kr. 
Mindreforbruget skyldes primært, at indtægter til forældrebetaling bliver konteret på bevillingsområdet ’Fritidshjem og klubber’. Forbruget vil blive omkonteret.
</t>
  </si>
  <si>
    <t xml:space="preserve">Integrerede institutioner viser et mindreforbrug på 2,9 mill. kr.
Mindreforbruget skyldes, at der på funktionen er afsat lønmidler til at drive basispladser på to institutioner, som tilhører bevillingsområdet ’Fritidshjem og klubber’. Budgettet opplaceres i fejebakkesagen.
</t>
  </si>
  <si>
    <t>De to funktioner udviser et samlet merforbrug på 18,2 mill. kr. for de første 9 måneder. En del af de bogførte udgifter hører dog til på andre funktioner og forventes omkonteret inden årets udgang, hvilket betyder, at den samlede forventning er et mindreforbrug på ca. 1,6 mill. kr.</t>
  </si>
  <si>
    <t xml:space="preserve">Nogle skoler har forbrug der både dækker 3.01: Folkeskoler og 3.07: Vidtgående specialundervisning. Praksis er, at forbruget konteres på funktion 3.01: Folkeskoler under bevillingsområdet "Undervisning" og omkonteres når regnskabet afsluttes. Det forventes, at der omkonteres forbrug for ca. 46 mill. kr. for året som helhed.  </t>
  </si>
  <si>
    <t>I forhold til de første 9 måneder af året er der manglende indtægter på ca. 21,4 mill. kr. samt et mindreforbrug på lønnen på ca. 24,5 mill. kr. Omkonteringen af de ca. 46 mill. kr. ved årets udgang gør dog, at den samlede forventning for året som helhed er et merforbrug på ca. 22,4 mill. kr. - bl.a. på grund af markante aktivitetsstigninger i den vidtgående specialundervisning.</t>
  </si>
  <si>
    <t>Afvigelsen giver ikke anledning til bemærkninger, da den skyldes en manglende korrigering af 0,5 mill. kr. i budgettet.</t>
  </si>
  <si>
    <t>Mindreforbruget skyldes, at dele af KKUs budget til 10. klassesmiljø først forventes anvendt i 2007.</t>
  </si>
  <si>
    <t>Merforbruget på 7,7 mill. kr. relaterer sig til merforbruget på befordring under bevillingsområdet "Specialundervisning". Der forventes dog tilført 5,4 mill. kr. fra 3.01 i forbindelse med bevillingsmæssige ændringer. I forbindelse med regnskabsafslutningen vil der ske en vurdering af, om budgetfordelingen af kørsel mellem de to bevillingsområder er korrekt. Der er dog et generelt merforbrug i forhold til befordring i forvaltningen.</t>
  </si>
  <si>
    <t>Merforbruget skyldes, at UUV har påbegyndt nye opgaver i forhold til private skoler, opsøgende specialteams samt kompetenceudvikling.</t>
  </si>
  <si>
    <t>Merforbruget skyldes en stigning i antallet af elever på efterskoler og afspejler den faktiske opkrævning.</t>
  </si>
  <si>
    <t>Budgettet på 1,3 mill. kr. vedrørende Kalvebod Naturskole er flyttet til bevillingsområdet Miljø, mens forbruget stadig konteres på denne funktion.</t>
  </si>
  <si>
    <t>Regnskabet for de første 9 måneder udviser et merforbrug på 31,8 mill. kr. i forhold til aktiviteterne under 3.01.1 Folkeskoler.</t>
  </si>
  <si>
    <t xml:space="preserve">Derudover er forvaltningen blevet opmærksom på, at nogle skoler har udbetalt 6. ferieuge samt indregnet den 6. ferieuge i lærernes årsplaner. Forvaltningen er i gang med at afdække omfanget af problemet og forventer det rettet inden udgangen af 2006. </t>
  </si>
  <si>
    <t xml:space="preserve">I forbindelse med sagen om bevillingsmæssige ændringer forventes tilført 1,4 mill. kr. fra bevillingsområdet Sundhed, flyttes 4,3 mill. kr. til bevillingsområdet Voksenuddannelse samt flyttes 5,4 mill. kr. til 3.49 i forhold til befordring. </t>
  </si>
  <si>
    <t>På bevillingsområdet Undervisning er der et samlet merforbrug på 45,9 mill. kr., som primært skyldes stigende aktivitetstal, merudgifter i forhold til køb og salg af pladser, merforbrug på lønbudgettet samt udgifter til befordring.</t>
  </si>
  <si>
    <t xml:space="preserve">Fritidshjem </t>
  </si>
  <si>
    <t xml:space="preserve">KKFO - special </t>
  </si>
  <si>
    <t xml:space="preserve">Fritidshjem - special </t>
  </si>
  <si>
    <t xml:space="preserve">Klubber - special </t>
  </si>
  <si>
    <t xml:space="preserve">Ikke afgivet </t>
  </si>
  <si>
    <t>Tallene for 2006 er udarbejdet i henhold til sagen om bevillingsmæssige ændringer, som fremlægges samtidig med nærværende prognose. Tallene for 2005 er baseret på regnskab 2005.</t>
  </si>
  <si>
    <t>Bevillingsområde Dagtilbud</t>
  </si>
  <si>
    <t>Bevillingsområde: Dagtilbud</t>
  </si>
  <si>
    <t>Aktuelt budget januar-september 2006</t>
  </si>
  <si>
    <t>Regnskab januar-september 2006</t>
  </si>
  <si>
    <t>Afvigelse</t>
  </si>
  <si>
    <t>Nettoudgifter i 1.000 kr.</t>
  </si>
  <si>
    <t>Efterspørgselsstyrede serviceområder, drift</t>
  </si>
  <si>
    <t>3.11.1 Specialpædagogisk bistand</t>
  </si>
  <si>
    <t>5.10.1 Fælles formål</t>
  </si>
  <si>
    <t>5.11.1 Dagpleje</t>
  </si>
  <si>
    <t xml:space="preserve">5.12.1 – 5.14.1 Daginstitutioner </t>
  </si>
  <si>
    <t>5.15.1 - 5.16.1 Fritidshjem, klubber mv.</t>
  </si>
  <si>
    <t>5.19.1 Tilskud til puljeordninger</t>
  </si>
  <si>
    <t>Efterspørgselsstyrede serviceområder i alt</t>
  </si>
  <si>
    <t>Rammestyrede områder, drift</t>
  </si>
  <si>
    <t>0.13.1 Andre faste ejendomme</t>
  </si>
  <si>
    <t>0.21.1 Parker og legepladser</t>
  </si>
  <si>
    <t>Rammestyrede områder i alt</t>
  </si>
  <si>
    <t>Sum</t>
  </si>
  <si>
    <t>Bevillingsområde Dagtilbud - special</t>
  </si>
  <si>
    <t>5.17.1 Særlige dagtilbud og særlige klubber</t>
  </si>
  <si>
    <t xml:space="preserve">5.21.1 Forebyggende foranstaltninger </t>
  </si>
  <si>
    <t>5.46.1 Rådgivning og rådgivningsinstitutioner</t>
  </si>
  <si>
    <t>0.31.1 Stadion og idrætsanlæg</t>
  </si>
  <si>
    <t>3.02.1 Serviceforanstaltninger</t>
  </si>
  <si>
    <t>3.05.1 Skolefritidsordninger</t>
  </si>
  <si>
    <t>3.10.1 Bidrag til statslige og private skoler</t>
  </si>
  <si>
    <t>5.14.1 Integrerede institutioner</t>
  </si>
  <si>
    <t xml:space="preserve">5.15.1 Fritidshjem </t>
  </si>
  <si>
    <t>5.16.1 Klubber</t>
  </si>
  <si>
    <t>Bevillingsområde Undervisning</t>
  </si>
  <si>
    <t>Bevillingsområde: Undervisning</t>
  </si>
  <si>
    <t>3.01.1 Folkeskoler</t>
  </si>
  <si>
    <t>3.03.1 Syge- og hjemmeundervisning</t>
  </si>
  <si>
    <t>3.06.1 Amtscentraler</t>
  </si>
  <si>
    <t>3.07.1 Vidtgående specialundervisning</t>
  </si>
  <si>
    <t>3.08.1 Observationskolonier</t>
  </si>
  <si>
    <t>3.10.1 Bidrag til statslige og private</t>
  </si>
  <si>
    <t>3.12.1 Efterskoler og ungdomskostskole</t>
  </si>
  <si>
    <t>3.14.1 Ungdommens Uddannelsesvejledning</t>
  </si>
  <si>
    <t>3.49.1 Befordring af elever</t>
  </si>
  <si>
    <t>3.63. Musikarrangementer</t>
  </si>
  <si>
    <t>3.76.1 Ungdomsskolevirksomhed</t>
  </si>
  <si>
    <t>5.60.1 Introduktionsprogrammer mv.</t>
  </si>
  <si>
    <t>5.80.1 Kommunal sundhedstjeneste</t>
  </si>
  <si>
    <t>Bevillingsområde Specialundervisning</t>
  </si>
  <si>
    <t>Bevillingsområde: Specialundervisning</t>
  </si>
  <si>
    <t>3.04.1 Skolepsykologer</t>
  </si>
  <si>
    <t>3.11.1 Specialpæd. bistand til børn</t>
  </si>
  <si>
    <t>5.20.1 Døgnpleje</t>
  </si>
  <si>
    <t>5.21.1 Forebyggende foranstaltninger</t>
  </si>
  <si>
    <t>5.23.1 Døgninstitutioner</t>
  </si>
  <si>
    <t>Bevillingsområde Ungdomsuddannelse</t>
  </si>
  <si>
    <t>Bevillingsområde: Ungdomsuddannelse</t>
  </si>
  <si>
    <t>3.41.1 Gymnasier og Hf-kurser</t>
  </si>
  <si>
    <t>3.42.1 Bidrag til staten</t>
  </si>
  <si>
    <t>3.45.1 Erhvervsgrunduddannelser</t>
  </si>
  <si>
    <t>3.46.1 Social- og sundhedsuddannelser</t>
  </si>
  <si>
    <t>3.48.1 Pædagogisk grunduddannelse</t>
  </si>
  <si>
    <t>3.49.1 Befordring af elever - unge</t>
  </si>
  <si>
    <t>4.01.1 Somatiske sygehuse</t>
  </si>
  <si>
    <t>5.32.1 Pleje og omsorg m.v.</t>
  </si>
  <si>
    <t>Bevillingsområde Voksenuddannelse</t>
  </si>
  <si>
    <t>Bevillingsområde: Voksenuddannelse</t>
  </si>
  <si>
    <t>3.11.1 Specialundervisning for voksen</t>
  </si>
  <si>
    <t>3.13.1 Læsekurser for voksne</t>
  </si>
  <si>
    <t>3.37.1 Prøveforberedende enkeltfagsundervisning</t>
  </si>
  <si>
    <t>3.70.1 Fælles formål</t>
  </si>
  <si>
    <t>3.77.1 Daghøjskoler</t>
  </si>
  <si>
    <t>Bevillingsområde Miljø</t>
  </si>
  <si>
    <t>Bevillingsområde: Miljø</t>
  </si>
  <si>
    <t>5.14.1 Int. institutioner</t>
  </si>
  <si>
    <t>Bevillingsområde Sundhed</t>
  </si>
  <si>
    <t>Bevillingsområde: Sundhed</t>
  </si>
  <si>
    <t>5.83.1 Kommunal tandpleje</t>
  </si>
  <si>
    <t>Bevillingsområde Administration</t>
  </si>
  <si>
    <t>Bevillingsområde: Administration</t>
  </si>
  <si>
    <t>6.41.1 Kommunalbestyrelsen</t>
  </si>
  <si>
    <t>6.42.1 Kommissioner, råd &amp; nævn</t>
  </si>
  <si>
    <t>6.43.1 Valg m.v.</t>
  </si>
  <si>
    <t>6.50.1 Administrationslokaler</t>
  </si>
  <si>
    <t>6.51.1 Sekretariat &amp; forvaltninger</t>
  </si>
  <si>
    <t>Bevillingsområde Anlæg</t>
  </si>
  <si>
    <t>3.01.3 Folkeskoler</t>
  </si>
  <si>
    <t>3.05.3 Skolefritidsordninger</t>
  </si>
  <si>
    <t>3.07.3 Undervisning af børn m. vidtgående handicap</t>
  </si>
  <si>
    <t>3.11.3 Specialpædagogisk bistand til børn og voksne</t>
  </si>
  <si>
    <t>3.37.3 Prøveforberedende enkeltfagsundervisning</t>
  </si>
  <si>
    <t>3.63.3 Musikarrangementer</t>
  </si>
  <si>
    <t>5.14.3 Integrerede institutioner</t>
  </si>
  <si>
    <t>5.15.3 Fritidshjem</t>
  </si>
  <si>
    <t>5.16.3 Klubber og andre socialpædagogiske tilbud</t>
  </si>
  <si>
    <t>Bevillingsområde: Fritidshjem og klubber - special</t>
  </si>
  <si>
    <t>Bevillingsområde Fritidshjem og klubber - special</t>
  </si>
  <si>
    <t>Bevillingsområde: Anlæg</t>
  </si>
  <si>
    <t>Bevillingsområde: Fritidshjem og klubber</t>
  </si>
  <si>
    <t>Bevillingsområde Fritidshjem og klubber</t>
  </si>
  <si>
    <t>Bevillingsområde: Dagtilbud - special</t>
  </si>
  <si>
    <t>5.23.1 Døgninstitutioner for børn og unge</t>
  </si>
  <si>
    <t>Bevillingsområde Undervisning af voksne</t>
  </si>
  <si>
    <t>Bevillingsområde: Undervisning af voksne</t>
  </si>
  <si>
    <t>Samlet</t>
  </si>
  <si>
    <t>Rammestyrede områder, anlæg</t>
  </si>
  <si>
    <t>Aktuelt Budget</t>
  </si>
  <si>
    <t>mill. kr.</t>
  </si>
  <si>
    <t>Aktivitetstal</t>
  </si>
  <si>
    <t>(2005 PL)</t>
  </si>
  <si>
    <t>(2006 PL)</t>
  </si>
  <si>
    <t>Privat Børnepasning</t>
  </si>
  <si>
    <t>Realiseret</t>
  </si>
  <si>
    <t>Budget</t>
  </si>
  <si>
    <t>Antal pladser 0-2 årige, antal</t>
  </si>
  <si>
    <t>Antal pladser 0-2 årige, enhedspris</t>
  </si>
  <si>
    <t>Antal pladser 3-5 årige, antal</t>
  </si>
  <si>
    <t>Antal pladser 3-5 årige, enhedspris</t>
  </si>
  <si>
    <t>Aktivitetstal og enhedspriser</t>
  </si>
  <si>
    <t>Køb og salg af pladser</t>
  </si>
  <si>
    <t>Købte pladser 0-2 årige, antal</t>
  </si>
  <si>
    <t>Købte pladser 0-2 årige, enhedspris i 1.000 kr.</t>
  </si>
  <si>
    <t>Solgte pladser 0-2 årige, antal</t>
  </si>
  <si>
    <t>Solgte pladser 0-2 årige, enhedspris i 1.000 kr.</t>
  </si>
  <si>
    <t>Købte pladser 3-5 årige, antal</t>
  </si>
  <si>
    <t>Købte pladser 3-5 årige, enhedspris i 1.000 kr.</t>
  </si>
  <si>
    <t>Solgte pladser 3-5 årige, antal</t>
  </si>
  <si>
    <t>Solgte pladser 3-5 årige, enhedspris i 1.000 kr.</t>
  </si>
  <si>
    <t>Solgte pladser 6-9 årige, antal</t>
  </si>
  <si>
    <t>Solgte pladser 6-9 årige, enhedspris i 1.000 kr.</t>
  </si>
  <si>
    <t>Solgte pladser 10-13 årige, antal</t>
  </si>
  <si>
    <t>Kilde: Børne- og Ungdomsforvaltningen.</t>
  </si>
  <si>
    <t>Dagpleje</t>
  </si>
  <si>
    <t>Antal</t>
  </si>
  <si>
    <t>Enhedspris i kr.</t>
  </si>
  <si>
    <t>Vuggestue</t>
  </si>
  <si>
    <t xml:space="preserve">Antal </t>
  </si>
  <si>
    <t>Enhedspris i 1.000 kr.</t>
  </si>
  <si>
    <t>Børnehave</t>
  </si>
  <si>
    <t>Fritidshjem</t>
  </si>
  <si>
    <t>Klub</t>
  </si>
  <si>
    <t>Forventet resultat</t>
  </si>
  <si>
    <t>Målet i børneplanen er at øge kapacitet på dagpasningsområdet således, at Københavns Kommune kan imødekomme alle forældres behov</t>
  </si>
  <si>
    <t>100 pct.</t>
  </si>
  <si>
    <t xml:space="preserve">Gennemsnitligt antal dage mellem behovsdato og tilbud om plads er -40 dage. Til sammenligning viser kommunens akutventeliste, at der pr. 26. juni ikke var nogen aktuelt søgende børn med aktuelt behov. Alle børn, der har været opskrevet på akutventelisten </t>
  </si>
  <si>
    <t>Gennemsnitlig forventes en ventetid på 10 dage fra behovsdato til tilbudsdato</t>
  </si>
  <si>
    <t>Kilde: KMD-institution; opgjort pr. august 2006.</t>
  </si>
  <si>
    <t>Som led i bestræbelserne på integration forøges antallet af indvandrer- og flygtningebørn, der benytter sig af dagtilbud fra 60 pct. til 75 pct.</t>
  </si>
  <si>
    <t>75 pct.</t>
  </si>
  <si>
    <t>80 procent af de 1-5-årige indvandrer- og flygtningebørn er indmeldt i et dagtilbud</t>
  </si>
  <si>
    <t>Kilde: KMD-institution og Folkeregistret; opgjort pr. april 2006.</t>
  </si>
  <si>
    <t>Mål</t>
  </si>
  <si>
    <t>Resultat</t>
  </si>
  <si>
    <t>Forventet målopfyldelse</t>
  </si>
  <si>
    <t>Puljeinstitutioner</t>
  </si>
  <si>
    <t>0-2 år, antal pladser</t>
  </si>
  <si>
    <t>0-2 år, enhedspris i 1000 kr.</t>
  </si>
  <si>
    <t>3-5 år, antal pladser</t>
  </si>
  <si>
    <t>3-5 år, enhedspris i 1000 kr.</t>
  </si>
  <si>
    <t>Køb af puljeinstitutioner i andre kommuner</t>
  </si>
  <si>
    <t>Privatinstitutioner</t>
  </si>
  <si>
    <t>Enhedspris, kr.</t>
  </si>
  <si>
    <t>KKFO</t>
  </si>
  <si>
    <t>29,5 </t>
  </si>
  <si>
    <t xml:space="preserve">Statslige og private skoler </t>
  </si>
  <si>
    <t xml:space="preserve">Integrerede institutioner og Fritidshjem </t>
  </si>
  <si>
    <t>Fritidsklub(10-13 år)</t>
  </si>
  <si>
    <t>Ungdomsklub(14-17 år)</t>
  </si>
  <si>
    <t>Fritidshjem og klubber i alt</t>
  </si>
  <si>
    <t>Undervisning</t>
  </si>
  <si>
    <t>Realiseret*</t>
  </si>
  <si>
    <t>Antal i målgruppen</t>
  </si>
  <si>
    <t>Enhedspris Undervisning</t>
  </si>
  <si>
    <t>-</t>
  </si>
  <si>
    <t>Bemærk: ydelsen Undervisning er oprettet i 2006, derfor er der ingen enhedspris for 2005.</t>
  </si>
  <si>
    <t>* På baggrund af budget antal og korrigeret budget.</t>
  </si>
  <si>
    <t>Folkeskoler</t>
  </si>
  <si>
    <t>Normalklasser i alt</t>
  </si>
  <si>
    <t>§20.1</t>
  </si>
  <si>
    <t>Tosprogsundervisning i modtagerklasser</t>
  </si>
  <si>
    <t>Anbragte børn 3.01</t>
  </si>
  <si>
    <t>Privatskoler</t>
  </si>
  <si>
    <t>Efterskoler</t>
  </si>
  <si>
    <t>Ungdomsskolen – heltidsundervisning</t>
  </si>
  <si>
    <t>3.41.3 Gymnasier og Hf-kurser</t>
  </si>
  <si>
    <t>Afvigelsen giver ikke anledning til bemærkninger.</t>
  </si>
  <si>
    <t>På bevillingsområdet Administration er der et samlet mindreforbrug på 21,4 mill. kr., som primært skyldes manglende periodisering og merforbrug på lønnen.</t>
  </si>
  <si>
    <t>På bevillingsområdet Miljø er der et samlet merforbrug på 14,9 mill. kr., som skyldes betaling af bidrag til den kommunale arbejdsskadepulje.</t>
  </si>
  <si>
    <t>Budgettet er overdraget til Socialforvaltningen i forbindelse med forvaltningsreformen pr. 1. januar 2006. Forbruget forventes omposteret inden regnskabsafslutningen.</t>
  </si>
  <si>
    <t xml:space="preserve">Budgettet er overdraget til Kultur- og Fritidsforvaltningen i forbindelse med forvaltningsreformen pr. 1. januar 2006. </t>
  </si>
  <si>
    <t>De tre funktioner 3.46: Social- og Sundhedsuddannelser, 4.01: Somatiske sygehuse og 5.32: Pleje og omsorg m.v. drejer sig om de aktiviteter, Social- og Sundhedsskolen tager sig af. Derfor forklares de tre funktioner samlet under funktion 3.46: Social- og Sundhedsuddannelser.</t>
  </si>
  <si>
    <t>Der har på de tre funktioner været et merforbrug på 75,2 mill. kr. i løbet af de første 9 måneder.</t>
  </si>
  <si>
    <t>Merforbruget på 0,7 mill. kr. relaterer sig til merforbruget på befordring under bevillingsområdet "Undervisning". I forbindelse med regnskabsafslutningen vil der ske en vurdering af, om budgetfordelingen af kørsel mellem de to bevillingsområder er korrekt.</t>
  </si>
  <si>
    <t>Forbruget på funktion 3.04: Skolepsykologer og 3.11: Specialpæd. bistand til børn skal ses i sammenhæng og forklares samlet under 3.04: Skolepyskologer.</t>
  </si>
  <si>
    <t>Merforbruget skyldes højere lønudgifter end forventet.</t>
  </si>
  <si>
    <t>Mindreforbruget dækker dels over et merforbrug på 22,1 mill. kr. som kan tilskrives, at forbruget vedrørende 5.19.1 Tilskud til puljeordninger og privatinstitutioner er konteret på 5.10.1 Fælles formål pga. manglende kontoplan. Kontoplanen er oprettet og forbruget vil blive omkonteret.</t>
  </si>
  <si>
    <t>Derudover er der en fejl i periodiseringen vedrørende regulering af budgettet i forlængelse af sagen om serviceudgifter. Børne- og Ungdomsforvaltningen vurderede i periodiseringen af budgettet, at effekten af reguleringen ville vise sig i 4. kvartal, men midlerne har vist sig ikke at være disponeret i de første ni måneder, hvorfor der er et mindreforbrug.</t>
  </si>
  <si>
    <t>Efterspørgselsstyrede serviceydelser, drift</t>
  </si>
  <si>
    <t>Efterspørgselsstyrede serviceydelser i alt</t>
  </si>
  <si>
    <t>Merforbruget skyldes en stigning i antallet af elever i friskoler og private grundskoler. De 7,1 mill. kr. afspejler den faktiske opkrævning fra Undervisningsministeriet.</t>
  </si>
  <si>
    <t>Mindreforbruget skyldes en højere indtægt end budgetteret.</t>
  </si>
  <si>
    <t>Regnskabet udviser en lille afvigelse på funktionen som følge af manglende budget. Budgettet til sprogstimulering vil blive søgt omplaceret.</t>
  </si>
  <si>
    <t>Funktionen viser et merforbrug på ca. 5,9 mill.kr., som skyldes manglende opkrævning af indtægter for salg af pladser.</t>
  </si>
  <si>
    <t xml:space="preserve">Forebyggelse foranstaltninger viser et mindreforbrug på 15,2 mill. kr. 
Mindreforbruget skyldes endnu ikke konteret forbrug på retlige konti. </t>
  </si>
  <si>
    <t xml:space="preserve">Mindreforbruget skyldes bl.a., at der ikke er blevet korrigeret i de periodiserede budgetter i forhold til sagen om tidlig overførsel af serviceudgifter samt bevillingsmæssige ændringer mellem funktionerne 6.50 og 6.51, hvor der er flyttet ca. 69 mill. kr. Da forvaltningen er nyoprettet, er der desuden ikke fuldt overblik over, hvordan udgifterne falder i løbet af året og der er derfor uklarhed omkring periodiseringen af forvaltningens budgetter til betaling af IT-licenser ol.. Desuden er der et betydeligt merforbrug på lønnen, som forventes at belaste årsregnskabet i negativ retning. </t>
  </si>
  <si>
    <t>Kommunallægeordningen har en afvigelse svarende til hele budgettet, som skyldes manglende kontoplan.</t>
  </si>
  <si>
    <t>Mindreforbruget skyldes periodeforskydninger og giver ikke anledning til yderligere bemærkninger. Der forventes derfor heller ingen væsentlige afvigelser i forhold til årsbudgettet.</t>
  </si>
  <si>
    <t>På bevillingsområdet Sundhed er der et samlet mindreforbrug på 19,5 mill. kr., som primært skyldes fejl i periodiseringen samt manglende kontoplan.</t>
  </si>
  <si>
    <t xml:space="preserve">Merforbruget skyldes udelukkende betaling af bidrag til den kommunale arbejdsskadepulje og vil blive omkonteret inden årets udgang til de respektive bevillingsområder og funktioner. </t>
  </si>
  <si>
    <t>Merforbruget skyldes en markant stigning i udgifterne til befordring af elever til voksenspecialundervisning. For året som helhed forventes et merforbrug på ca. 2 mill. kr.</t>
  </si>
  <si>
    <t xml:space="preserve">Merforbruget skyldes primært et øget lønforbruget pga. aktivitetsstigninger samt en manglende rammetilpasning i forhold til en budgetnedskrivelse fra 2005 til 2006. Desuden er udgifterne i forbindelse med betalinger til amtskommuner steget. Samlet set forventes et merforbrug for året som helhed på ca. 33 mill kr. </t>
  </si>
  <si>
    <t>Funktionen er yderligere blevet belastet af, at Efterslægten Gymnasium i 2005 fik ca. 2,3 mill. kr. for meget udbetalt i projekttilskud fra Staten. Dette beløb er i 2006 blevet tilbagebetalt, hvilket belaster årsregnskabet med et tilsvarende ekstra merforbrug.</t>
  </si>
  <si>
    <t>Mindreforbruget skyldes højere indtægter end budgetteret, som dog forventes udbetalt til skolerne. Der forventes derfor ingen afvigelser for året som helhed.</t>
  </si>
  <si>
    <t>Merforbruget skyldes øgede lønudgifter samt en stigning i elevtallet på Ungdomsskolen i Utterslev på 6 elever i forhold til sidste år, hvilket giver et merforbrug på ca. 1,8 mill. kr. Der er desuden en manglende indtægt i forhold til det periodiserede budget på ca. 2,4 mill. kr., som dog indhentes i den resterende del af året. Samlet set forventes et merforbrug på ca. 9,6 mill. kr. for året som helhed.</t>
  </si>
  <si>
    <t>På bevillingsområdet Voksenuddannelse er der et samlet merforbrug på 67,4 mill. kr., som skyldes et stigende lønforbrug, en øget aktivitet samt betaling til amtskommuner. Der er desuden et forbrug på 15 mill. kr., som mangler at blive omkonteret til Socialforvaltningen.</t>
  </si>
  <si>
    <t>Merforbruget skyldes en markant stigning i udgifterne til befordring af elever, da flere unge end budgetteret benytter deres ret til at søge og modtage tilskud til befordring mellem hjem og uddannelsessted. Forventningen til året som helhed er et merforbrug på ca. 2 mill. kr.</t>
  </si>
  <si>
    <t>Merforbrug skyldes bl.a. udkontering af fejl på statuskonti vedrørende regnskabet for 2004 på ca. 23,8 mill. kr. Desuden har SoSu-skolen indhentet færre indtægter på AER og praktikrefusioner end budgetteret. De forventer dog at indhente refusioner for ca. 60 mill. kr. inden årets udgang, hvilket er hovedårsagen til, at den samlede forventning til året "kun" er et merforbrug på i alt 29,9 mill. kr. på de tre funktioner.</t>
  </si>
  <si>
    <t>Udgifterne til kommunepraktikken i EGU har været større end forventet pga. et lavere frafald end forventet.</t>
  </si>
  <si>
    <t>Merforbruget skyldes en stigning i antallet af elever fra 2005 til 2006 på 127 elever og dermed en højere regning fra Staten end budgetteret.</t>
  </si>
  <si>
    <t>Merforbruget dækker over markante aktivitetsstigninger, hvilket resulterer i et højere lønforbrug end budgetteret. Der er desuden periodeforskydninger vedrørende køb og salg af pladser for ca. 10 mill kr.</t>
  </si>
  <si>
    <t>På bevillingsområdet Ungdomsuddannelse er der et samlet merforbrug på 106,7 mill. kr., som primært skyldes stigende aktivitetstal samt bidrag til staten og køb og salg af pladser. En bogføringsfejl i 2004 har endvidere medvirket til et ekstra merforbrug på 23,8 mill. kr.</t>
  </si>
  <si>
    <t>Skolepsykiatrisk Center har en afvigelse svarende til hele budgettet, som skyldes manglende kontoplan. Der forventes dog ingen afvigelser for året som helhed.</t>
  </si>
  <si>
    <t>Forbruget på funktion 5.20: Døgnpleje, 5.21: Forbyggende foranstaltninger samt delvist 5.23: Døgninstitutioner skal ses i sammenhæng. Derfor forklares de tre funktioner samlet under funktion 5.20: Døgnpleje.</t>
  </si>
  <si>
    <t xml:space="preserve">Der har på de tre funktioner været et samlet mindreforbrug på 30,2 mill. kr. i løbet af de første 9 måneder. </t>
  </si>
  <si>
    <t>Forbruget på dette område drejer sig hovedsageligt om den undervisning, BUF betaler for på SOFs døgninstitutioner. Regningen er i år kommet senere end normalt og er derfor ikke blevet bogført endnu. For året som helhed forventes et merforbrug på ca. 15,5 mill. kr. i forhold til anbringelser pga. en aktivitetsstigning på 32 elever samt 0,6 mill. kr. i forhold til aktiviteter på Skolen på Kastelsvejs elevhjem.</t>
  </si>
  <si>
    <t>På bevillingsområdet Specialundervisning er der et samlet mindreforbrug på 11,2 mill. kr., som primært skyldes stigende aktivitetstal, manglende omkontering af udgifter fra 3.01.1 Folkeskoler på bevillingsområde Undervisning samt manglende bogføring af regning fra SOF i forhold til døgninstitutioner.</t>
  </si>
  <si>
    <t>Bevillingsområde Anlæg udviser et mindreforbrug på 189,7 mill. kr. Regnskabet bærer præg af, at Ejendomsenheden altovervejende (bortset fra udgifterne til istandsættelse af Vognmagergade 8 til KVUC) bogfører udgifterne. Dette forhold var der ikke taget højde for i periodiseringen af budgetterne for anlægsområdet.</t>
  </si>
  <si>
    <t>Antal Undervisning</t>
  </si>
  <si>
    <t>Antal Ungdommens Uddannelsesvejledning</t>
  </si>
  <si>
    <t>Enhedspris Ungdommens Uddannelsesvejledning</t>
  </si>
  <si>
    <t>Specialundervisning</t>
  </si>
  <si>
    <t>Enhedspris</t>
  </si>
  <si>
    <t>Bemærk: ydelsen Specialundervisning er oprettet i 2006, derfor er der ingen enhedspris for 2005. Budget 2006: Aktivitetstilpasningen er indarbejdet i antallet. Realiseret 2006: forventet regnskab 2006/realiseret antal.</t>
  </si>
  <si>
    <t>Merforbruget skyldes bl.a. aktivitetsstigninger på anbringelsesområdet samt køb og salg af pladser.</t>
  </si>
  <si>
    <t>Anbringelsesområdet er ikke kompenseret i forbindelse med den aktivitetstilpasning, der er sket på Børne- og Ungdomsudvalgets øvrige efterspørgselsstyrede aktiviteter. I forhold til den budgetterede aktivitet forventes der en stigning på 64 anbragte børn.</t>
  </si>
  <si>
    <t xml:space="preserve">I aktivitetstabellen nedenfor ses, at aktiviteten i kommunens egne folkeskoler er faldet med 89 elever fra 2005 til 2006 - faldet i tosprogsundervisning er mest markant med et fald på 14 pct. Det er vurderingen ud fra skolernes indberetninger af prognosebidrag, at skolerne har problemer med at tilpasse forbruget til den faldende aktivitet, idet store dele af det forventede merforbrug kan henføres til undervisning og et forventet højere lønforbrug end budgetteret. </t>
  </si>
  <si>
    <t>Vidtgående specialundervisning</t>
  </si>
  <si>
    <t>Københavnske elever i §20.2-klasser</t>
  </si>
  <si>
    <t>Enkeltintegrerede elever</t>
  </si>
  <si>
    <t>Egne specialskoler og klasserækker</t>
  </si>
  <si>
    <t>Anbragte børn: 3.07</t>
  </si>
  <si>
    <t>Vidtgående specialundervisning i alt</t>
  </si>
  <si>
    <t>Budget 2006: Aktivitetstilpasningen er indarbejdet i antallet.</t>
  </si>
  <si>
    <t>Bevillingsområdet Dagtilbud – special viser et mindreforbrug på driften på 18,2 mill.kr.
Mindreforbruget dækker over et merforbrug på efterspørgselsstyrede serviceområder på 5,9 mill. kr. og et mindreforbrug på 24,2 mill. kr. på rammestyrede områder.
Merforbruget på det efterspørgselsstyrede serviceområde skyldes manglende opkrævning af indtægter for salg af pladser.
På de rammestyrede områder dækker mindreforbruget primært over et mindreforbrug på funktionerne 5.17 og 5.21, som skyldes fejl i periodisering af budgettet.</t>
  </si>
  <si>
    <t>Bevillingsområdet Dagtilbud udviser et mindreforbrug på 147,6 mill.kr., som primært kan tilskrives manglende bogføring af 3. mands husleje samt fejl i periodiseringen.</t>
  </si>
  <si>
    <t>Derudover dækker det også over et mindreforbrug på 28,0 mill. kr. som følge af en merindtægt på solgte pladser og en mindreudgift på søskenderabat og socialpædagogiske fripladser.</t>
  </si>
  <si>
    <t>Funktionen udviser et merforbrug på 4,7 mill. kr. som følge af, at dagplejerne har været forkert indplaceret i KMD-lønsystemet. Fejlen er nu rettet og arbejdet med opkrævning af for meget udbetalt løn er påbegyndt.</t>
  </si>
  <si>
    <t>Vuggestuer, børnehaver og integrerede institutioner udviser et mindreforbrug på 115,0 mill. kr.
Mindreforbruget kan tilskrives 3. mandshusleje samt skatter og afgifter, hvor udgiften som følge af nye forretningsgange først falder i 4. kvartal. Der foreligger endnu ikke en endelig opgørelse af udgifterne, men Børne- og Ungdomsforvaltningen vurderer dem til 50 mill. kr. i årets første ni måneder baseret på sidste års forbrug i samme periode. Trediemandshusleje er for nærværende en statuskonto i Københavns Ejendomme og vil blive omkonteret til Børne- og Ungdomsforvaltningens driftskonti.</t>
  </si>
  <si>
    <t>Der er et mindreforbrug på funktionen på 27,0 mill. kr. som følge af manglende kontoplan i årets første 8 måneder. Forbruget er konteret på 5.10.1 Fælles formål - Privat Børnepasning og vil blive omkonteret.</t>
  </si>
  <si>
    <t xml:space="preserve">Funktionen viser et mindreforbrug på 15,1 mill. kr.
Funktionen indeholder lønudgifter til støttepædagoger, som i den tidligere FAF var administreret af Handicapcentrene. Forbruget er fra 2006 under ’Dagtilbud’. Budgettet blev omplaceret i den foregående fejebakkesag, men budgetperiodisering er ikke tilsvarende blevet tilpasset. </t>
  </si>
  <si>
    <t>Funktionen viser et merforbrug på 6,1 mill. kr. 
Merforbruget skyldes en mindre indtægt ved salg af pladser, idet opkrævningerne til andre kommuner endnu ikke er udsendt.</t>
  </si>
  <si>
    <t>Bevillingsområdet eksisterer ikke længere og forbruget vil blive omkonteret.</t>
  </si>
  <si>
    <t>Bevillingsområdet Fritidshjem og klubber udviser et merforbrug på 16,6 mill.kr. 
Afvigelsen skyldes primært et merforbrug på 16,1 mill. kr. for fritidstilbud for anbragte børn og manglende bogføring af bl.a. 3. mands husleje.</t>
  </si>
  <si>
    <t xml:space="preserve">Mindreforbruget på funktionen Stadion og idrætsanlæg skyldes, at udgifter til løn bliver konteret på funktion 5.16.1 </t>
  </si>
</sst>
</file>

<file path=xl/styles.xml><?xml version="1.0" encoding="utf-8"?>
<styleSheet xmlns="http://schemas.openxmlformats.org/spreadsheetml/2006/main">
  <numFmts count="1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 numFmtId="168" formatCode="#,##0.0"/>
    <numFmt numFmtId="169" formatCode="0.0"/>
  </numFmts>
  <fonts count="17">
    <font>
      <sz val="10"/>
      <name val="Arial"/>
      <family val="0"/>
    </font>
    <font>
      <b/>
      <sz val="12"/>
      <name val="Verdana"/>
      <family val="2"/>
    </font>
    <font>
      <sz val="10"/>
      <name val="Verdana"/>
      <family val="2"/>
    </font>
    <font>
      <b/>
      <sz val="8"/>
      <color indexed="8"/>
      <name val="Verdana"/>
      <family val="2"/>
    </font>
    <font>
      <sz val="8"/>
      <color indexed="8"/>
      <name val="Verdana"/>
      <family val="2"/>
    </font>
    <font>
      <b/>
      <i/>
      <sz val="8"/>
      <name val="Verdana"/>
      <family val="2"/>
    </font>
    <font>
      <sz val="8"/>
      <name val="Verdana"/>
      <family val="2"/>
    </font>
    <font>
      <b/>
      <sz val="8"/>
      <name val="Verdana"/>
      <family val="2"/>
    </font>
    <font>
      <sz val="8"/>
      <color indexed="10"/>
      <name val="Verdana"/>
      <family val="2"/>
    </font>
    <font>
      <sz val="8"/>
      <name val="Arial"/>
      <family val="0"/>
    </font>
    <font>
      <u val="single"/>
      <sz val="7.5"/>
      <color indexed="12"/>
      <name val="Arial"/>
      <family val="0"/>
    </font>
    <font>
      <u val="single"/>
      <sz val="7.5"/>
      <color indexed="36"/>
      <name val="Arial"/>
      <family val="0"/>
    </font>
    <font>
      <b/>
      <i/>
      <sz val="8"/>
      <color indexed="8"/>
      <name val="Verdana"/>
      <family val="2"/>
    </font>
    <font>
      <i/>
      <sz val="8"/>
      <color indexed="8"/>
      <name val="Verdana"/>
      <family val="2"/>
    </font>
    <font>
      <b/>
      <sz val="10"/>
      <name val="Verdana"/>
      <family val="2"/>
    </font>
    <font>
      <b/>
      <sz val="12"/>
      <color indexed="8"/>
      <name val="Verdana"/>
      <family val="2"/>
    </font>
    <font>
      <sz val="12"/>
      <name val="Verdana"/>
      <family val="2"/>
    </font>
  </fonts>
  <fills count="3">
    <fill>
      <patternFill/>
    </fill>
    <fill>
      <patternFill patternType="gray125"/>
    </fill>
    <fill>
      <patternFill patternType="solid">
        <fgColor indexed="9"/>
        <bgColor indexed="64"/>
      </patternFill>
    </fill>
  </fills>
  <borders count="32">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8"/>
      </right>
      <top>
        <color indexed="63"/>
      </top>
      <bottom>
        <color indexed="63"/>
      </bottom>
    </border>
    <border>
      <left style="medium"/>
      <right style="medium"/>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color indexed="8"/>
      </left>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thin"/>
      <right>
        <color indexed="63"/>
      </right>
      <top style="thin"/>
      <bottom style="thin"/>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vertical="top" wrapText="1"/>
    </xf>
    <xf numFmtId="0" fontId="4" fillId="2" borderId="2" xfId="0" applyFont="1" applyFill="1" applyBorder="1" applyAlignment="1">
      <alignment horizontal="right" vertical="top" wrapText="1"/>
    </xf>
    <xf numFmtId="0" fontId="5" fillId="0" borderId="2" xfId="0" applyFont="1" applyBorder="1" applyAlignment="1">
      <alignment wrapText="1"/>
    </xf>
    <xf numFmtId="0" fontId="6" fillId="0" borderId="2" xfId="0" applyFont="1" applyBorder="1" applyAlignment="1">
      <alignment wrapText="1"/>
    </xf>
    <xf numFmtId="3" fontId="6" fillId="0" borderId="4" xfId="0" applyNumberFormat="1" applyFont="1" applyBorder="1" applyAlignment="1">
      <alignment horizontal="right" wrapText="1"/>
    </xf>
    <xf numFmtId="0" fontId="7" fillId="0" borderId="5" xfId="0" applyFont="1" applyBorder="1" applyAlignment="1">
      <alignment vertical="top" wrapText="1"/>
    </xf>
    <xf numFmtId="3" fontId="7" fillId="0" borderId="6" xfId="0" applyNumberFormat="1" applyFont="1" applyBorder="1" applyAlignment="1">
      <alignment horizontal="right" wrapText="1"/>
    </xf>
    <xf numFmtId="0" fontId="5" fillId="0" borderId="2" xfId="0" applyFont="1" applyBorder="1" applyAlignment="1">
      <alignment horizontal="justify" vertical="top" wrapText="1"/>
    </xf>
    <xf numFmtId="0" fontId="6" fillId="0" borderId="2" xfId="0" applyFont="1" applyBorder="1" applyAlignment="1">
      <alignment horizontal="justify" vertical="top" wrapText="1"/>
    </xf>
    <xf numFmtId="0" fontId="7" fillId="0" borderId="5" xfId="0" applyFont="1" applyBorder="1" applyAlignment="1">
      <alignment horizontal="justify" vertical="top" wrapText="1"/>
    </xf>
    <xf numFmtId="0" fontId="7" fillId="0" borderId="3" xfId="0" applyFont="1" applyBorder="1" applyAlignment="1">
      <alignment horizontal="justify" vertical="top" wrapText="1"/>
    </xf>
    <xf numFmtId="3" fontId="3" fillId="2" borderId="7" xfId="0" applyNumberFormat="1" applyFont="1" applyFill="1" applyBorder="1" applyAlignment="1">
      <alignment horizontal="right" wrapText="1"/>
    </xf>
    <xf numFmtId="0" fontId="5"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3" fontId="6" fillId="0" borderId="8" xfId="0" applyNumberFormat="1" applyFont="1" applyBorder="1" applyAlignment="1">
      <alignment horizontal="right" wrapText="1"/>
    </xf>
    <xf numFmtId="0" fontId="7" fillId="0" borderId="5" xfId="0" applyFont="1" applyBorder="1" applyAlignment="1">
      <alignment horizontal="left" wrapText="1"/>
    </xf>
    <xf numFmtId="3" fontId="7" fillId="0" borderId="9" xfId="0" applyNumberFormat="1" applyFont="1" applyBorder="1" applyAlignment="1">
      <alignment horizontal="right" wrapText="1"/>
    </xf>
    <xf numFmtId="0" fontId="7" fillId="0" borderId="3" xfId="0" applyFont="1" applyBorder="1" applyAlignment="1">
      <alignment horizontal="left" wrapText="1"/>
    </xf>
    <xf numFmtId="3" fontId="7" fillId="0" borderId="10" xfId="0" applyNumberFormat="1" applyFont="1" applyBorder="1" applyAlignment="1">
      <alignment horizontal="right" wrapText="1"/>
    </xf>
    <xf numFmtId="0" fontId="6" fillId="0" borderId="2" xfId="0" applyFont="1" applyBorder="1" applyAlignment="1">
      <alignment vertical="top" wrapText="1"/>
    </xf>
    <xf numFmtId="0" fontId="7" fillId="0" borderId="5" xfId="0" applyFont="1" applyBorder="1" applyAlignment="1">
      <alignment wrapText="1"/>
    </xf>
    <xf numFmtId="3" fontId="3" fillId="0" borderId="6" xfId="0" applyNumberFormat="1" applyFont="1" applyBorder="1" applyAlignment="1">
      <alignment horizontal="right" wrapText="1"/>
    </xf>
    <xf numFmtId="3" fontId="6" fillId="0" borderId="4" xfId="0" applyNumberFormat="1" applyFont="1" applyBorder="1" applyAlignment="1">
      <alignment horizontal="right" vertical="top" wrapText="1"/>
    </xf>
    <xf numFmtId="0" fontId="7" fillId="0" borderId="3" xfId="0" applyFont="1" applyBorder="1" applyAlignment="1">
      <alignment wrapText="1"/>
    </xf>
    <xf numFmtId="3" fontId="7" fillId="0" borderId="7" xfId="0" applyNumberFormat="1" applyFont="1" applyBorder="1" applyAlignment="1">
      <alignment horizontal="right" wrapText="1"/>
    </xf>
    <xf numFmtId="0" fontId="6" fillId="0" borderId="3" xfId="0" applyFont="1" applyBorder="1" applyAlignment="1">
      <alignment vertical="top" wrapText="1"/>
    </xf>
    <xf numFmtId="3" fontId="7" fillId="2" borderId="7" xfId="0" applyNumberFormat="1" applyFont="1" applyFill="1" applyBorder="1" applyAlignment="1">
      <alignment horizontal="right" wrapText="1"/>
    </xf>
    <xf numFmtId="3" fontId="6" fillId="0" borderId="11" xfId="0" applyNumberFormat="1" applyFont="1" applyBorder="1" applyAlignment="1">
      <alignment horizontal="right" wrapText="1"/>
    </xf>
    <xf numFmtId="3" fontId="4" fillId="2" borderId="4" xfId="0" applyNumberFormat="1" applyFont="1" applyFill="1" applyBorder="1" applyAlignment="1">
      <alignment horizontal="center" vertical="top" wrapText="1"/>
    </xf>
    <xf numFmtId="3" fontId="4" fillId="2" borderId="8" xfId="0" applyNumberFormat="1" applyFont="1" applyFill="1" applyBorder="1" applyAlignment="1">
      <alignment horizontal="center" vertical="top" wrapText="1"/>
    </xf>
    <xf numFmtId="3" fontId="6" fillId="0" borderId="4" xfId="0" applyNumberFormat="1" applyFont="1" applyBorder="1" applyAlignment="1">
      <alignment horizontal="center" vertical="top" wrapText="1"/>
    </xf>
    <xf numFmtId="3" fontId="6" fillId="0" borderId="8" xfId="0" applyNumberFormat="1" applyFont="1" applyBorder="1" applyAlignment="1">
      <alignment horizontal="center" vertical="top" wrapText="1"/>
    </xf>
    <xf numFmtId="3" fontId="6" fillId="0" borderId="8" xfId="0" applyNumberFormat="1" applyFont="1" applyBorder="1" applyAlignment="1">
      <alignment horizontal="justify" vertical="top" wrapText="1"/>
    </xf>
    <xf numFmtId="3" fontId="6" fillId="0" borderId="8" xfId="0" applyNumberFormat="1" applyFont="1" applyBorder="1" applyAlignment="1">
      <alignment horizontal="left" wrapText="1"/>
    </xf>
    <xf numFmtId="3" fontId="8" fillId="0" borderId="8" xfId="0" applyNumberFormat="1" applyFont="1" applyBorder="1" applyAlignment="1">
      <alignment horizontal="right" wrapText="1"/>
    </xf>
    <xf numFmtId="3" fontId="6" fillId="0" borderId="0" xfId="0" applyNumberFormat="1" applyFont="1" applyAlignment="1">
      <alignment horizontal="right" wrapText="1"/>
    </xf>
    <xf numFmtId="3" fontId="6" fillId="0" borderId="7" xfId="0" applyNumberFormat="1" applyFont="1" applyBorder="1" applyAlignment="1">
      <alignment wrapText="1"/>
    </xf>
    <xf numFmtId="3" fontId="7" fillId="0" borderId="12" xfId="0" applyNumberFormat="1" applyFont="1" applyBorder="1" applyAlignment="1">
      <alignment horizontal="right" wrapText="1"/>
    </xf>
    <xf numFmtId="0" fontId="7" fillId="0" borderId="0" xfId="0" applyFont="1" applyBorder="1" applyAlignment="1">
      <alignment horizontal="left" wrapText="1"/>
    </xf>
    <xf numFmtId="3" fontId="7" fillId="0" borderId="0" xfId="0" applyNumberFormat="1" applyFont="1" applyBorder="1" applyAlignment="1">
      <alignment horizontal="right" wrapText="1"/>
    </xf>
    <xf numFmtId="3" fontId="7" fillId="0" borderId="5" xfId="0" applyNumberFormat="1" applyFont="1" applyBorder="1" applyAlignment="1">
      <alignment horizontal="right"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12" fillId="0" borderId="13" xfId="0" applyFont="1" applyBorder="1" applyAlignment="1">
      <alignment/>
    </xf>
    <xf numFmtId="0" fontId="6" fillId="0" borderId="15" xfId="0" applyFont="1" applyBorder="1" applyAlignment="1">
      <alignment wrapText="1"/>
    </xf>
    <xf numFmtId="0" fontId="6" fillId="0" borderId="15" xfId="0" applyFont="1" applyBorder="1" applyAlignment="1">
      <alignment horizontal="right" wrapText="1"/>
    </xf>
    <xf numFmtId="0" fontId="6" fillId="0" borderId="13" xfId="0" applyFont="1" applyBorder="1" applyAlignment="1">
      <alignment wrapText="1"/>
    </xf>
    <xf numFmtId="0" fontId="6" fillId="0" borderId="0" xfId="0" applyFont="1" applyBorder="1" applyAlignment="1">
      <alignment/>
    </xf>
    <xf numFmtId="0" fontId="3" fillId="0" borderId="16" xfId="0" applyFont="1" applyBorder="1" applyAlignment="1">
      <alignment horizontal="center" vertical="top" wrapText="1"/>
    </xf>
    <xf numFmtId="0" fontId="4" fillId="0" borderId="15" xfId="0" applyFont="1" applyBorder="1" applyAlignment="1">
      <alignment/>
    </xf>
    <xf numFmtId="3" fontId="6" fillId="0" borderId="15" xfId="0" applyNumberFormat="1" applyFont="1" applyBorder="1" applyAlignment="1">
      <alignment horizontal="right" wrapText="1"/>
    </xf>
    <xf numFmtId="0" fontId="5" fillId="0" borderId="15" xfId="0" applyFont="1" applyBorder="1" applyAlignment="1">
      <alignment wrapText="1"/>
    </xf>
    <xf numFmtId="0" fontId="7" fillId="0" borderId="15" xfId="0" applyFont="1" applyBorder="1" applyAlignment="1">
      <alignment horizontal="right" wrapText="1"/>
    </xf>
    <xf numFmtId="0" fontId="4" fillId="0" borderId="15" xfId="0" applyFont="1" applyBorder="1" applyAlignment="1">
      <alignment wrapText="1"/>
    </xf>
    <xf numFmtId="0" fontId="4" fillId="0" borderId="15" xfId="0" applyFont="1" applyBorder="1" applyAlignment="1">
      <alignment horizontal="right" wrapText="1"/>
    </xf>
    <xf numFmtId="0" fontId="12" fillId="0" borderId="15" xfId="0" applyFont="1" applyBorder="1" applyAlignment="1">
      <alignment wrapText="1"/>
    </xf>
    <xf numFmtId="0" fontId="6" fillId="0" borderId="15" xfId="0" applyFont="1" applyBorder="1" applyAlignment="1">
      <alignment horizontal="justify" vertical="top" wrapText="1"/>
    </xf>
    <xf numFmtId="0" fontId="6" fillId="0" borderId="15" xfId="0" applyFont="1" applyBorder="1" applyAlignment="1">
      <alignment horizontal="center" vertical="top" wrapText="1"/>
    </xf>
    <xf numFmtId="0" fontId="12" fillId="0" borderId="15" xfId="0" applyFont="1" applyBorder="1" applyAlignment="1">
      <alignment vertical="top" wrapText="1"/>
    </xf>
    <xf numFmtId="0" fontId="8" fillId="0" borderId="15" xfId="0" applyFont="1" applyBorder="1" applyAlignment="1">
      <alignment horizontal="right" wrapText="1"/>
    </xf>
    <xf numFmtId="0" fontId="6" fillId="0" borderId="17" xfId="0" applyFont="1" applyBorder="1" applyAlignment="1">
      <alignment horizontal="right" wrapText="1"/>
    </xf>
    <xf numFmtId="0" fontId="7" fillId="0" borderId="15" xfId="0" applyFont="1" applyBorder="1" applyAlignment="1">
      <alignment vertical="top" wrapText="1"/>
    </xf>
    <xf numFmtId="0" fontId="7" fillId="0" borderId="15" xfId="0" applyFont="1" applyBorder="1" applyAlignment="1">
      <alignment horizontal="center" wrapText="1"/>
    </xf>
    <xf numFmtId="0" fontId="7" fillId="0" borderId="15" xfId="0" applyFont="1" applyBorder="1" applyAlignment="1">
      <alignment horizontal="center" vertical="top" wrapText="1"/>
    </xf>
    <xf numFmtId="3" fontId="6" fillId="0" borderId="18" xfId="0" applyNumberFormat="1" applyFont="1" applyBorder="1" applyAlignment="1">
      <alignment horizontal="right" wrapText="1"/>
    </xf>
    <xf numFmtId="3" fontId="6" fillId="0" borderId="0" xfId="0" applyNumberFormat="1" applyFont="1" applyBorder="1" applyAlignment="1">
      <alignment horizontal="right" wrapText="1"/>
    </xf>
    <xf numFmtId="3" fontId="6" fillId="0" borderId="16" xfId="0" applyNumberFormat="1" applyFont="1" applyBorder="1" applyAlignment="1">
      <alignment horizontal="right" wrapText="1"/>
    </xf>
    <xf numFmtId="0" fontId="3" fillId="0" borderId="18" xfId="0" applyFont="1" applyBorder="1" applyAlignment="1">
      <alignment horizontal="center" vertical="top" wrapText="1"/>
    </xf>
    <xf numFmtId="0" fontId="12" fillId="0" borderId="13" xfId="0" applyFont="1" applyBorder="1" applyAlignment="1">
      <alignment vertical="top" wrapText="1"/>
    </xf>
    <xf numFmtId="0" fontId="12" fillId="0" borderId="15" xfId="0" applyFont="1" applyBorder="1" applyAlignment="1">
      <alignment/>
    </xf>
    <xf numFmtId="0" fontId="13" fillId="0" borderId="15" xfId="0" applyFont="1" applyBorder="1" applyAlignment="1">
      <alignment wrapText="1"/>
    </xf>
    <xf numFmtId="3" fontId="4" fillId="0" borderId="15" xfId="0" applyNumberFormat="1" applyFont="1" applyBorder="1" applyAlignment="1">
      <alignment horizontal="right" wrapText="1"/>
    </xf>
    <xf numFmtId="0" fontId="13" fillId="0" borderId="15" xfId="0" applyFont="1" applyBorder="1" applyAlignment="1">
      <alignment/>
    </xf>
    <xf numFmtId="0" fontId="7" fillId="0" borderId="15" xfId="0" applyFont="1" applyBorder="1" applyAlignment="1">
      <alignment wrapText="1"/>
    </xf>
    <xf numFmtId="3" fontId="7" fillId="0" borderId="15" xfId="0" applyNumberFormat="1" applyFont="1" applyBorder="1" applyAlignment="1">
      <alignment horizontal="right" wrapText="1"/>
    </xf>
    <xf numFmtId="0" fontId="2" fillId="0" borderId="19" xfId="0" applyFont="1" applyBorder="1" applyAlignment="1">
      <alignment horizontal="left" wrapText="1"/>
    </xf>
    <xf numFmtId="3" fontId="2" fillId="0" borderId="0" xfId="0" applyNumberFormat="1" applyFont="1" applyAlignment="1">
      <alignment/>
    </xf>
    <xf numFmtId="0" fontId="2" fillId="0" borderId="0" xfId="0" applyFont="1" applyAlignment="1">
      <alignment horizontal="left" wrapText="1"/>
    </xf>
    <xf numFmtId="3" fontId="14" fillId="0" borderId="13" xfId="0" applyNumberFormat="1" applyFont="1" applyBorder="1" applyAlignment="1">
      <alignment horizontal="center" vertical="top"/>
    </xf>
    <xf numFmtId="3" fontId="14" fillId="0" borderId="14" xfId="0" applyNumberFormat="1" applyFont="1" applyBorder="1" applyAlignment="1">
      <alignment horizontal="center" vertical="top"/>
    </xf>
    <xf numFmtId="168" fontId="14" fillId="0" borderId="15" xfId="0" applyNumberFormat="1" applyFont="1" applyBorder="1" applyAlignment="1">
      <alignment horizontal="right"/>
    </xf>
    <xf numFmtId="0" fontId="2" fillId="0" borderId="20" xfId="0" applyFont="1" applyBorder="1" applyAlignment="1">
      <alignment/>
    </xf>
    <xf numFmtId="3" fontId="2" fillId="0" borderId="21" xfId="0" applyNumberFormat="1" applyFont="1" applyBorder="1" applyAlignment="1">
      <alignment/>
    </xf>
    <xf numFmtId="168" fontId="2" fillId="0" borderId="0" xfId="0" applyNumberFormat="1" applyFont="1" applyAlignment="1">
      <alignment/>
    </xf>
    <xf numFmtId="168" fontId="2" fillId="0" borderId="13" xfId="0" applyNumberFormat="1" applyFont="1" applyBorder="1" applyAlignment="1">
      <alignment/>
    </xf>
    <xf numFmtId="0" fontId="14" fillId="0" borderId="19" xfId="0" applyFont="1" applyBorder="1" applyAlignment="1">
      <alignment horizontal="left"/>
    </xf>
    <xf numFmtId="0" fontId="14" fillId="0" borderId="18" xfId="0" applyFont="1" applyBorder="1" applyAlignment="1">
      <alignment horizontal="left"/>
    </xf>
    <xf numFmtId="168" fontId="14" fillId="0" borderId="0" xfId="0" applyNumberFormat="1" applyFont="1" applyAlignment="1">
      <alignment/>
    </xf>
    <xf numFmtId="168" fontId="14" fillId="0" borderId="16" xfId="0" applyNumberFormat="1" applyFont="1" applyBorder="1" applyAlignment="1">
      <alignment/>
    </xf>
    <xf numFmtId="0" fontId="2" fillId="0" borderId="18" xfId="0" applyFont="1" applyBorder="1" applyAlignment="1">
      <alignment horizontal="left" wrapText="1"/>
    </xf>
    <xf numFmtId="168" fontId="2" fillId="0" borderId="16" xfId="0" applyNumberFormat="1" applyFont="1" applyBorder="1" applyAlignment="1">
      <alignment/>
    </xf>
    <xf numFmtId="0" fontId="2" fillId="0" borderId="19"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center" wrapText="1"/>
    </xf>
    <xf numFmtId="0" fontId="14" fillId="0" borderId="13" xfId="0" applyFont="1" applyBorder="1" applyAlignment="1">
      <alignment vertical="top"/>
    </xf>
    <xf numFmtId="0" fontId="14" fillId="0" borderId="13" xfId="0" applyFont="1" applyBorder="1" applyAlignment="1">
      <alignment horizontal="left" vertical="top" wrapText="1"/>
    </xf>
    <xf numFmtId="0" fontId="2" fillId="0" borderId="22" xfId="0" applyFont="1" applyBorder="1" applyAlignment="1">
      <alignment/>
    </xf>
    <xf numFmtId="3" fontId="2" fillId="0" borderId="23" xfId="0" applyNumberFormat="1" applyFont="1" applyBorder="1" applyAlignment="1">
      <alignment/>
    </xf>
    <xf numFmtId="168" fontId="2" fillId="0" borderId="14" xfId="0" applyNumberFormat="1" applyFont="1" applyBorder="1" applyAlignment="1">
      <alignment/>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14" xfId="0" applyFont="1" applyBorder="1" applyAlignment="1">
      <alignment horizontal="left" wrapText="1"/>
    </xf>
    <xf numFmtId="0" fontId="15" fillId="0" borderId="0" xfId="0" applyFont="1" applyAlignment="1">
      <alignment horizontal="justify"/>
    </xf>
    <xf numFmtId="0" fontId="2" fillId="0" borderId="16" xfId="0" applyFont="1" applyBorder="1" applyAlignment="1">
      <alignment horizontal="left" wrapText="1"/>
    </xf>
    <xf numFmtId="0" fontId="14" fillId="0" borderId="22" xfId="0" applyFont="1" applyBorder="1" applyAlignment="1">
      <alignment horizontal="left"/>
    </xf>
    <xf numFmtId="0" fontId="14" fillId="0" borderId="23" xfId="0" applyFont="1" applyBorder="1" applyAlignment="1">
      <alignment horizontal="left"/>
    </xf>
    <xf numFmtId="168" fontId="14" fillId="0" borderId="14" xfId="0" applyNumberFormat="1" applyFont="1" applyBorder="1" applyAlignment="1">
      <alignment/>
    </xf>
    <xf numFmtId="0" fontId="14" fillId="0" borderId="0" xfId="0" applyFont="1" applyBorder="1" applyAlignment="1">
      <alignment horizontal="left"/>
    </xf>
    <xf numFmtId="168" fontId="14" fillId="0" borderId="0" xfId="0" applyNumberFormat="1" applyFont="1" applyBorder="1" applyAlignment="1">
      <alignment/>
    </xf>
    <xf numFmtId="3" fontId="2" fillId="0" borderId="4" xfId="0" applyNumberFormat="1" applyFont="1" applyBorder="1" applyAlignment="1">
      <alignment horizontal="right" wrapText="1"/>
    </xf>
    <xf numFmtId="3" fontId="2" fillId="0" borderId="18" xfId="0" applyNumberFormat="1" applyFont="1" applyBorder="1" applyAlignment="1">
      <alignment/>
    </xf>
    <xf numFmtId="0" fontId="2" fillId="0" borderId="19" xfId="0" applyFont="1" applyBorder="1" applyAlignment="1">
      <alignment/>
    </xf>
    <xf numFmtId="0" fontId="14" fillId="0" borderId="15" xfId="0" applyFont="1" applyBorder="1" applyAlignment="1">
      <alignment vertical="top"/>
    </xf>
    <xf numFmtId="168" fontId="14" fillId="0" borderId="18" xfId="0" applyNumberFormat="1" applyFont="1" applyBorder="1" applyAlignment="1">
      <alignment/>
    </xf>
    <xf numFmtId="0" fontId="2" fillId="0" borderId="0" xfId="0" applyFont="1" applyBorder="1" applyAlignment="1">
      <alignment horizontal="left" wrapText="1"/>
    </xf>
    <xf numFmtId="3" fontId="2" fillId="0" borderId="7" xfId="0" applyNumberFormat="1" applyFont="1" applyBorder="1" applyAlignment="1">
      <alignment wrapText="1"/>
    </xf>
    <xf numFmtId="0" fontId="2" fillId="0" borderId="16" xfId="0" applyFont="1" applyBorder="1" applyAlignment="1">
      <alignment/>
    </xf>
    <xf numFmtId="0" fontId="2" fillId="0" borderId="0" xfId="0" applyFont="1" applyAlignment="1">
      <alignment/>
    </xf>
    <xf numFmtId="0" fontId="16" fillId="0" borderId="16" xfId="0" applyFont="1" applyBorder="1" applyAlignment="1">
      <alignment horizontal="left" wrapText="1"/>
    </xf>
    <xf numFmtId="169" fontId="6" fillId="0" borderId="15" xfId="0" applyNumberFormat="1" applyFont="1" applyBorder="1" applyAlignment="1">
      <alignment horizontal="right" wrapText="1"/>
    </xf>
    <xf numFmtId="3" fontId="14" fillId="0" borderId="13" xfId="0" applyNumberFormat="1" applyFont="1" applyBorder="1" applyAlignment="1">
      <alignment horizontal="center" vertical="top" wrapText="1"/>
    </xf>
    <xf numFmtId="0" fontId="14" fillId="0" borderId="13" xfId="0" applyFont="1" applyBorder="1" applyAlignment="1">
      <alignment horizontal="center" vertical="top" wrapText="1"/>
    </xf>
    <xf numFmtId="168" fontId="14" fillId="0" borderId="13" xfId="0" applyNumberFormat="1" applyFont="1" applyBorder="1" applyAlignment="1">
      <alignment horizontal="center" vertical="top" wrapText="1"/>
    </xf>
    <xf numFmtId="0" fontId="7" fillId="0" borderId="16" xfId="0" applyFont="1" applyBorder="1" applyAlignment="1">
      <alignment horizontal="center" vertical="top" wrapText="1"/>
    </xf>
    <xf numFmtId="168" fontId="6" fillId="0" borderId="15" xfId="0" applyNumberFormat="1" applyFont="1" applyBorder="1" applyAlignment="1">
      <alignment horizontal="right" wrapText="1"/>
    </xf>
    <xf numFmtId="0" fontId="6" fillId="0" borderId="19" xfId="0" applyFont="1" applyBorder="1" applyAlignment="1">
      <alignment/>
    </xf>
    <xf numFmtId="3" fontId="7" fillId="0" borderId="16" xfId="0" applyNumberFormat="1" applyFont="1" applyBorder="1" applyAlignment="1">
      <alignment horizontal="right" wrapText="1"/>
    </xf>
    <xf numFmtId="0" fontId="2" fillId="0" borderId="18" xfId="0" applyFont="1" applyBorder="1" applyAlignment="1">
      <alignment/>
    </xf>
    <xf numFmtId="0" fontId="14" fillId="0" borderId="21" xfId="0" applyFont="1" applyBorder="1" applyAlignment="1">
      <alignment horizontal="left"/>
    </xf>
    <xf numFmtId="0" fontId="6" fillId="0" borderId="20" xfId="0" applyFont="1" applyBorder="1" applyAlignment="1">
      <alignment/>
    </xf>
    <xf numFmtId="3" fontId="3" fillId="2" borderId="24" xfId="0" applyNumberFormat="1" applyFont="1" applyFill="1" applyBorder="1" applyAlignment="1">
      <alignment horizontal="center" vertical="top" wrapText="1"/>
    </xf>
    <xf numFmtId="3" fontId="3" fillId="2" borderId="25" xfId="0" applyNumberFormat="1" applyFont="1" applyFill="1" applyBorder="1" applyAlignment="1">
      <alignment horizontal="center" vertical="top" wrapText="1"/>
    </xf>
    <xf numFmtId="3" fontId="3" fillId="2" borderId="26" xfId="0" applyNumberFormat="1" applyFont="1" applyFill="1" applyBorder="1" applyAlignment="1">
      <alignment horizontal="center" vertical="top" wrapText="1"/>
    </xf>
    <xf numFmtId="3" fontId="3" fillId="2" borderId="27" xfId="0" applyNumberFormat="1" applyFont="1" applyFill="1" applyBorder="1" applyAlignment="1">
      <alignment horizontal="center" vertical="top" wrapText="1"/>
    </xf>
    <xf numFmtId="0" fontId="16" fillId="0" borderId="18" xfId="0" applyFont="1" applyBorder="1" applyAlignment="1">
      <alignment horizontal="left" wrapText="1"/>
    </xf>
    <xf numFmtId="0" fontId="6" fillId="0" borderId="13" xfId="0" applyFont="1" applyBorder="1" applyAlignment="1">
      <alignment horizontal="right" wrapText="1"/>
    </xf>
    <xf numFmtId="0" fontId="14" fillId="0" borderId="16" xfId="0" applyFont="1" applyBorder="1" applyAlignment="1">
      <alignment vertical="top"/>
    </xf>
    <xf numFmtId="0" fontId="2" fillId="0" borderId="21" xfId="0" applyFont="1" applyBorder="1" applyAlignment="1">
      <alignment horizontal="center" wrapText="1"/>
    </xf>
    <xf numFmtId="0" fontId="16" fillId="0" borderId="18" xfId="0" applyFont="1" applyBorder="1" applyAlignment="1">
      <alignment wrapText="1"/>
    </xf>
    <xf numFmtId="0" fontId="4" fillId="0" borderId="13" xfId="0" applyFont="1" applyBorder="1" applyAlignment="1">
      <alignment/>
    </xf>
    <xf numFmtId="0" fontId="6" fillId="0" borderId="28" xfId="0" applyFont="1" applyBorder="1" applyAlignment="1">
      <alignment/>
    </xf>
    <xf numFmtId="0" fontId="6" fillId="0" borderId="13" xfId="0" applyFont="1" applyBorder="1" applyAlignment="1">
      <alignment vertical="top" wrapText="1"/>
    </xf>
    <xf numFmtId="0" fontId="6" fillId="0" borderId="13" xfId="0" applyFont="1" applyBorder="1" applyAlignment="1">
      <alignment horizontal="center" vertical="top" wrapText="1"/>
    </xf>
    <xf numFmtId="0" fontId="7" fillId="0" borderId="18"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horizontal="left"/>
    </xf>
    <xf numFmtId="168" fontId="2" fillId="0" borderId="18" xfId="0" applyNumberFormat="1" applyFont="1" applyBorder="1" applyAlignment="1">
      <alignment/>
    </xf>
    <xf numFmtId="0" fontId="14" fillId="0" borderId="14" xfId="0" applyFont="1" applyBorder="1" applyAlignment="1">
      <alignment vertical="top"/>
    </xf>
    <xf numFmtId="0" fontId="2" fillId="0" borderId="19" xfId="0" applyFont="1" applyBorder="1" applyAlignment="1">
      <alignment horizontal="left" wrapText="1"/>
    </xf>
    <xf numFmtId="0" fontId="2" fillId="0" borderId="18" xfId="0" applyFont="1" applyBorder="1" applyAlignment="1">
      <alignment horizontal="left" wrapText="1"/>
    </xf>
    <xf numFmtId="0" fontId="0" fillId="0" borderId="18" xfId="0" applyBorder="1" applyAlignment="1">
      <alignment horizontal="left" wrapText="1"/>
    </xf>
    <xf numFmtId="0" fontId="2" fillId="0" borderId="0" xfId="0" applyFont="1" applyAlignment="1">
      <alignment horizontal="left" wrapText="1"/>
    </xf>
    <xf numFmtId="0" fontId="14" fillId="0" borderId="19" xfId="0" applyFont="1" applyBorder="1" applyAlignment="1">
      <alignment horizontal="left"/>
    </xf>
    <xf numFmtId="0" fontId="14" fillId="0" borderId="18" xfId="0" applyFont="1" applyBorder="1" applyAlignment="1">
      <alignment horizontal="left"/>
    </xf>
    <xf numFmtId="0" fontId="0" fillId="0" borderId="18" xfId="0" applyFont="1" applyBorder="1" applyAlignment="1">
      <alignment horizontal="left" wrapText="1"/>
    </xf>
    <xf numFmtId="0" fontId="14" fillId="0" borderId="20" xfId="0" applyFont="1" applyBorder="1" applyAlignment="1">
      <alignment horizontal="center" vertical="top"/>
    </xf>
    <xf numFmtId="0" fontId="14" fillId="0" borderId="21" xfId="0" applyFont="1" applyBorder="1" applyAlignment="1">
      <alignment horizontal="center" vertical="top"/>
    </xf>
    <xf numFmtId="0" fontId="14" fillId="0" borderId="22" xfId="0" applyFont="1" applyBorder="1" applyAlignment="1">
      <alignment horizontal="center" vertical="top"/>
    </xf>
    <xf numFmtId="0" fontId="14" fillId="0" borderId="23" xfId="0" applyFont="1" applyBorder="1" applyAlignment="1">
      <alignment horizontal="center" vertical="top"/>
    </xf>
    <xf numFmtId="0" fontId="14" fillId="0" borderId="28" xfId="0" applyFont="1" applyBorder="1" applyAlignment="1">
      <alignment horizontal="left"/>
    </xf>
    <xf numFmtId="0" fontId="14" fillId="0" borderId="17" xfId="0" applyFont="1" applyBorder="1" applyAlignment="1">
      <alignment horizontal="left"/>
    </xf>
    <xf numFmtId="0" fontId="2" fillId="0" borderId="19" xfId="0" applyNumberFormat="1" applyFont="1" applyBorder="1" applyAlignment="1">
      <alignment horizontal="left" wrapText="1"/>
    </xf>
    <xf numFmtId="0" fontId="0" fillId="0" borderId="18" xfId="0" applyNumberFormat="1" applyFont="1" applyBorder="1" applyAlignment="1">
      <alignment horizontal="left" wrapText="1"/>
    </xf>
    <xf numFmtId="3" fontId="3" fillId="2" borderId="29" xfId="0" applyNumberFormat="1" applyFont="1" applyFill="1" applyBorder="1" applyAlignment="1">
      <alignment horizontal="center" vertical="top" wrapText="1"/>
    </xf>
    <xf numFmtId="3" fontId="3" fillId="2" borderId="30" xfId="0" applyNumberFormat="1" applyFont="1" applyFill="1" applyBorder="1" applyAlignment="1">
      <alignment horizontal="center" vertical="top" wrapText="1"/>
    </xf>
    <xf numFmtId="0" fontId="2" fillId="0" borderId="31" xfId="0" applyFont="1" applyBorder="1" applyAlignment="1">
      <alignment horizontal="left" wrapText="1"/>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wrapText="1"/>
    </xf>
    <xf numFmtId="0" fontId="6" fillId="0" borderId="23" xfId="0" applyFont="1" applyBorder="1" applyAlignment="1">
      <alignment horizontal="left" wrapText="1"/>
    </xf>
    <xf numFmtId="0" fontId="14" fillId="0" borderId="13" xfId="0" applyFont="1" applyBorder="1" applyAlignment="1">
      <alignment horizontal="left" vertical="top"/>
    </xf>
    <xf numFmtId="0" fontId="14" fillId="0" borderId="16" xfId="0" applyFont="1" applyBorder="1" applyAlignment="1">
      <alignment horizontal="lef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14" fillId="0" borderId="14" xfId="0" applyFont="1" applyBorder="1" applyAlignment="1">
      <alignment horizontal="left" vertical="top"/>
    </xf>
    <xf numFmtId="0" fontId="6" fillId="0" borderId="19" xfId="0" applyFont="1" applyBorder="1" applyAlignment="1">
      <alignment horizontal="left" wrapText="1"/>
    </xf>
    <xf numFmtId="0" fontId="6" fillId="0" borderId="18" xfId="0" applyFont="1" applyBorder="1" applyAlignment="1">
      <alignment horizontal="left" wrapText="1"/>
    </xf>
    <xf numFmtId="0" fontId="0" fillId="0" borderId="18" xfId="0" applyBorder="1" applyAlignment="1">
      <alignment wrapText="1"/>
    </xf>
    <xf numFmtId="0" fontId="14" fillId="0" borderId="20" xfId="0" applyFont="1" applyBorder="1" applyAlignment="1">
      <alignment horizontal="left"/>
    </xf>
    <xf numFmtId="0" fontId="14" fillId="0" borderId="21" xfId="0" applyFont="1" applyBorder="1" applyAlignment="1">
      <alignment horizontal="lef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8"/>
  <sheetViews>
    <sheetView tabSelected="1" workbookViewId="0" topLeftCell="A439">
      <selection activeCell="C444" sqref="C444"/>
    </sheetView>
  </sheetViews>
  <sheetFormatPr defaultColWidth="9.140625" defaultRowHeight="12.75"/>
  <cols>
    <col min="1" max="1" width="44.8515625" style="2" customWidth="1"/>
    <col min="2" max="2" width="16.7109375" style="83" customWidth="1"/>
    <col min="3" max="3" width="14.8515625" style="83" customWidth="1"/>
    <col min="4" max="4" width="16.57421875" style="83" customWidth="1"/>
    <col min="5" max="7" width="9.140625" style="2" customWidth="1"/>
    <col min="8" max="8" width="11.57421875" style="2" bestFit="1" customWidth="1"/>
    <col min="9" max="16384" width="9.140625" style="2" customWidth="1"/>
  </cols>
  <sheetData>
    <row r="1" ht="15">
      <c r="A1" s="1" t="s">
        <v>129</v>
      </c>
    </row>
    <row r="2" ht="13.5" thickBot="1"/>
    <row r="3" spans="1:4" ht="12.75">
      <c r="A3" s="3" t="s">
        <v>129</v>
      </c>
      <c r="B3" s="138" t="s">
        <v>30</v>
      </c>
      <c r="C3" s="170" t="s">
        <v>31</v>
      </c>
      <c r="D3" s="170" t="s">
        <v>32</v>
      </c>
    </row>
    <row r="4" spans="1:4" ht="12.75">
      <c r="A4" s="4"/>
      <c r="B4" s="139"/>
      <c r="C4" s="171"/>
      <c r="D4" s="171"/>
    </row>
    <row r="5" spans="1:4" ht="12.75">
      <c r="A5" s="4"/>
      <c r="B5" s="139"/>
      <c r="C5" s="171"/>
      <c r="D5" s="171"/>
    </row>
    <row r="6" spans="1:4" ht="13.5" thickBot="1">
      <c r="A6" s="5" t="s">
        <v>33</v>
      </c>
      <c r="B6" s="140"/>
      <c r="C6" s="137"/>
      <c r="D6" s="137"/>
    </row>
    <row r="7" spans="1:4" ht="12.75">
      <c r="A7" s="6"/>
      <c r="B7" s="34"/>
      <c r="C7" s="34"/>
      <c r="D7" s="35"/>
    </row>
    <row r="8" spans="1:4" ht="12.75">
      <c r="A8" s="7" t="s">
        <v>34</v>
      </c>
      <c r="B8" s="36"/>
      <c r="C8" s="36"/>
      <c r="D8" s="37"/>
    </row>
    <row r="9" spans="1:4" ht="12.75">
      <c r="A9" s="7"/>
      <c r="B9" s="36"/>
      <c r="C9" s="36"/>
      <c r="D9" s="37"/>
    </row>
    <row r="10" spans="1:4" ht="12.75">
      <c r="A10" s="8" t="s">
        <v>129</v>
      </c>
      <c r="B10" s="9">
        <f>B44+B180+B264+B352+B416+B541+B712+B744</f>
        <v>4849115</v>
      </c>
      <c r="C10" s="9">
        <f>C44+C180+C264+C352+C416+C541+C712+C744</f>
        <v>4761621.831</v>
      </c>
      <c r="D10" s="9">
        <f>D44+D180+D264+D352+D416+D541+D712+D744</f>
        <v>-87493.169</v>
      </c>
    </row>
    <row r="11" spans="1:4" ht="13.5" thickBot="1">
      <c r="A11" s="25"/>
      <c r="B11" s="9"/>
      <c r="C11" s="9"/>
      <c r="D11" s="9"/>
    </row>
    <row r="12" spans="1:4" ht="13.5" thickBot="1">
      <c r="A12" s="10" t="s">
        <v>41</v>
      </c>
      <c r="B12" s="11">
        <f>SUM(B10:B11)</f>
        <v>4849115</v>
      </c>
      <c r="C12" s="11">
        <f>SUM(C10:C11)</f>
        <v>4761621.831</v>
      </c>
      <c r="D12" s="11">
        <f>C12-B12</f>
        <v>-87493.16899999976</v>
      </c>
    </row>
    <row r="13" spans="1:4" ht="12.75">
      <c r="A13" s="6"/>
      <c r="B13" s="34"/>
      <c r="C13" s="34"/>
      <c r="D13" s="35"/>
    </row>
    <row r="14" spans="1:4" ht="12.75">
      <c r="A14" s="12" t="s">
        <v>42</v>
      </c>
      <c r="B14" s="9"/>
      <c r="C14" s="9"/>
      <c r="D14" s="20"/>
    </row>
    <row r="15" spans="1:4" ht="12.75">
      <c r="A15" s="12"/>
      <c r="B15" s="9"/>
      <c r="C15" s="9"/>
      <c r="D15" s="20"/>
    </row>
    <row r="16" spans="1:4" ht="12.75">
      <c r="A16" s="25" t="s">
        <v>129</v>
      </c>
      <c r="B16" s="9">
        <f>B51+B188+B232+B270+B422+B619+B671+B750+B801</f>
        <v>728906.074</v>
      </c>
      <c r="C16" s="9">
        <f>C51+C188+C232+C270+C422+C619+C671+C750+C801</f>
        <v>848560</v>
      </c>
      <c r="D16" s="9">
        <f>D51+D188+D232+D270+D422+D619+D671+D750+D801</f>
        <v>119653.926</v>
      </c>
    </row>
    <row r="17" spans="1:4" ht="13.5" thickBot="1">
      <c r="A17" s="25"/>
      <c r="B17" s="9"/>
      <c r="C17" s="9"/>
      <c r="D17" s="33"/>
    </row>
    <row r="18" spans="1:4" ht="13.5" thickBot="1">
      <c r="A18" s="14" t="s">
        <v>45</v>
      </c>
      <c r="B18" s="11">
        <f>SUM(B16:B17)</f>
        <v>728906.074</v>
      </c>
      <c r="C18" s="11">
        <f>SUM(C16:C17)</f>
        <v>848560</v>
      </c>
      <c r="D18" s="11">
        <f>C18-B18</f>
        <v>119653.92599999998</v>
      </c>
    </row>
    <row r="19" spans="1:4" ht="12.75">
      <c r="A19" s="6"/>
      <c r="B19" s="34"/>
      <c r="C19" s="34"/>
      <c r="D19" s="35"/>
    </row>
    <row r="20" spans="1:4" ht="12.75">
      <c r="A20" s="12" t="s">
        <v>130</v>
      </c>
      <c r="B20" s="9"/>
      <c r="C20" s="9"/>
      <c r="D20" s="20"/>
    </row>
    <row r="21" spans="1:4" ht="12.75">
      <c r="A21" s="12"/>
      <c r="B21" s="9"/>
      <c r="C21" s="9"/>
      <c r="D21" s="20"/>
    </row>
    <row r="22" spans="1:4" ht="12.75">
      <c r="A22" s="25" t="s">
        <v>129</v>
      </c>
      <c r="B22" s="9">
        <f>B846</f>
        <v>284413</v>
      </c>
      <c r="C22" s="9">
        <f>C846</f>
        <v>94670.447</v>
      </c>
      <c r="D22" s="9">
        <f>D846</f>
        <v>-189742.553</v>
      </c>
    </row>
    <row r="23" spans="1:4" ht="13.5" thickBot="1">
      <c r="A23" s="25"/>
      <c r="B23" s="9"/>
      <c r="C23" s="9"/>
      <c r="D23" s="33"/>
    </row>
    <row r="24" spans="1:4" ht="13.5" thickBot="1">
      <c r="A24" s="14" t="s">
        <v>45</v>
      </c>
      <c r="B24" s="11">
        <f>SUM(B22:B23)</f>
        <v>284413</v>
      </c>
      <c r="C24" s="11">
        <f>SUM(C22:C23)</f>
        <v>94670.447</v>
      </c>
      <c r="D24" s="11">
        <f>C24-B24</f>
        <v>-189742.553</v>
      </c>
    </row>
    <row r="25" spans="1:4" ht="13.5" thickBot="1">
      <c r="A25" s="15" t="s">
        <v>46</v>
      </c>
      <c r="B25" s="32">
        <f>B12+B18+B22</f>
        <v>5862434.074</v>
      </c>
      <c r="C25" s="32">
        <f>C12+C18+C22</f>
        <v>5704852.278</v>
      </c>
      <c r="D25" s="11">
        <f>C25-B25</f>
        <v>-157581.7960000001</v>
      </c>
    </row>
    <row r="28" ht="15">
      <c r="A28" s="1" t="s">
        <v>28</v>
      </c>
    </row>
    <row r="29" ht="13.5" thickBot="1"/>
    <row r="30" spans="1:4" ht="12.75">
      <c r="A30" s="3" t="s">
        <v>29</v>
      </c>
      <c r="B30" s="138" t="s">
        <v>30</v>
      </c>
      <c r="C30" s="170" t="s">
        <v>31</v>
      </c>
      <c r="D30" s="170" t="s">
        <v>32</v>
      </c>
    </row>
    <row r="31" spans="1:4" ht="12.75">
      <c r="A31" s="4"/>
      <c r="B31" s="139"/>
      <c r="C31" s="171"/>
      <c r="D31" s="171"/>
    </row>
    <row r="32" spans="1:4" ht="12.75">
      <c r="A32" s="4"/>
      <c r="B32" s="139"/>
      <c r="C32" s="171"/>
      <c r="D32" s="171"/>
    </row>
    <row r="33" spans="1:4" ht="13.5" thickBot="1">
      <c r="A33" s="5" t="s">
        <v>33</v>
      </c>
      <c r="B33" s="140"/>
      <c r="C33" s="137"/>
      <c r="D33" s="137"/>
    </row>
    <row r="34" spans="1:4" ht="12.75">
      <c r="A34" s="6"/>
      <c r="B34" s="34"/>
      <c r="C34" s="34"/>
      <c r="D34" s="35"/>
    </row>
    <row r="35" spans="1:4" ht="12.75">
      <c r="A35" s="7" t="s">
        <v>222</v>
      </c>
      <c r="B35" s="36"/>
      <c r="C35" s="36"/>
      <c r="D35" s="37"/>
    </row>
    <row r="36" spans="1:4" ht="12.75">
      <c r="A36" s="7"/>
      <c r="B36" s="36"/>
      <c r="C36" s="36"/>
      <c r="D36" s="37"/>
    </row>
    <row r="37" spans="1:4" ht="12.75">
      <c r="A37" s="8" t="s">
        <v>35</v>
      </c>
      <c r="B37" s="9">
        <v>0</v>
      </c>
      <c r="C37" s="9">
        <v>1039</v>
      </c>
      <c r="D37" s="20">
        <f>C37-B37</f>
        <v>1039</v>
      </c>
    </row>
    <row r="38" spans="1:4" ht="12.75">
      <c r="A38" s="8" t="s">
        <v>36</v>
      </c>
      <c r="B38" s="9">
        <v>217145</v>
      </c>
      <c r="C38" s="9">
        <v>211255</v>
      </c>
      <c r="D38" s="20">
        <f aca="true" t="shared" si="0" ref="D38:D44">C38-B38</f>
        <v>-5890</v>
      </c>
    </row>
    <row r="39" spans="1:4" ht="12.75">
      <c r="A39" s="8" t="s">
        <v>37</v>
      </c>
      <c r="B39" s="9">
        <v>81382</v>
      </c>
      <c r="C39" s="9">
        <v>86039</v>
      </c>
      <c r="D39" s="20">
        <f t="shared" si="0"/>
        <v>4657</v>
      </c>
    </row>
    <row r="40" spans="1:4" ht="12.75">
      <c r="A40" s="8" t="s">
        <v>38</v>
      </c>
      <c r="B40" s="9">
        <v>1659049</v>
      </c>
      <c r="C40" s="9">
        <f>(407754000+352547144+783750781)/1000</f>
        <v>1544051.925</v>
      </c>
      <c r="D40" s="20">
        <f t="shared" si="0"/>
        <v>-114997.07499999995</v>
      </c>
    </row>
    <row r="41" spans="1:4" ht="12.75">
      <c r="A41" s="8" t="s">
        <v>39</v>
      </c>
      <c r="B41" s="9">
        <v>0</v>
      </c>
      <c r="C41" s="9">
        <f>(-52493-30601)/1000</f>
        <v>-83.094</v>
      </c>
      <c r="D41" s="20">
        <f t="shared" si="0"/>
        <v>-83.094</v>
      </c>
    </row>
    <row r="42" spans="1:4" ht="12.75">
      <c r="A42" s="8" t="s">
        <v>40</v>
      </c>
      <c r="B42" s="9">
        <v>28127</v>
      </c>
      <c r="C42" s="9">
        <v>1099</v>
      </c>
      <c r="D42" s="20">
        <f t="shared" si="0"/>
        <v>-27028</v>
      </c>
    </row>
    <row r="43" spans="1:4" ht="13.5" thickBot="1">
      <c r="A43" s="8"/>
      <c r="B43" s="9"/>
      <c r="C43" s="9"/>
      <c r="D43" s="9"/>
    </row>
    <row r="44" spans="1:4" ht="13.5" thickBot="1">
      <c r="A44" s="10" t="s">
        <v>223</v>
      </c>
      <c r="B44" s="11">
        <f>SUM(B37:B42)</f>
        <v>1985703</v>
      </c>
      <c r="C44" s="43">
        <f>SUM(C37:C42)</f>
        <v>1843400.831</v>
      </c>
      <c r="D44" s="46">
        <f t="shared" si="0"/>
        <v>-142302.169</v>
      </c>
    </row>
    <row r="45" spans="1:4" ht="12.75">
      <c r="A45" s="6"/>
      <c r="B45" s="34"/>
      <c r="C45" s="34"/>
      <c r="D45" s="35"/>
    </row>
    <row r="46" spans="1:4" ht="12.75">
      <c r="A46" s="12" t="s">
        <v>42</v>
      </c>
      <c r="B46" s="9"/>
      <c r="C46" s="9"/>
      <c r="D46" s="20"/>
    </row>
    <row r="47" spans="1:4" ht="12.75">
      <c r="A47" s="12"/>
      <c r="B47" s="9"/>
      <c r="C47" s="9"/>
      <c r="D47" s="20"/>
    </row>
    <row r="48" spans="1:4" ht="12.75">
      <c r="A48" s="13" t="s">
        <v>43</v>
      </c>
      <c r="B48" s="9">
        <v>3185</v>
      </c>
      <c r="C48" s="9">
        <v>0</v>
      </c>
      <c r="D48" s="20">
        <f>C48-B48</f>
        <v>-3185</v>
      </c>
    </row>
    <row r="49" spans="1:4" ht="12.75">
      <c r="A49" s="13" t="s">
        <v>44</v>
      </c>
      <c r="B49" s="9">
        <v>21230</v>
      </c>
      <c r="C49" s="9">
        <v>19159</v>
      </c>
      <c r="D49" s="20">
        <f>C49-B49</f>
        <v>-2071</v>
      </c>
    </row>
    <row r="50" spans="1:4" ht="13.5" thickBot="1">
      <c r="A50" s="13"/>
      <c r="B50" s="9"/>
      <c r="C50" s="9"/>
      <c r="D50" s="9"/>
    </row>
    <row r="51" spans="1:4" ht="13.5" thickBot="1">
      <c r="A51" s="14" t="s">
        <v>45</v>
      </c>
      <c r="B51" s="11">
        <f>SUM(B48:B49)</f>
        <v>24415</v>
      </c>
      <c r="C51" s="11">
        <f>SUM(C48:C49)</f>
        <v>19159</v>
      </c>
      <c r="D51" s="11">
        <f>C51-B51</f>
        <v>-5256</v>
      </c>
    </row>
    <row r="52" spans="1:4" ht="13.5" thickBot="1">
      <c r="A52" s="15" t="s">
        <v>46</v>
      </c>
      <c r="B52" s="16">
        <f>B44+B51</f>
        <v>2010118</v>
      </c>
      <c r="C52" s="16">
        <f>C44+C51</f>
        <v>1862559.831</v>
      </c>
      <c r="D52" s="11">
        <f>C52-B52</f>
        <v>-147558.169</v>
      </c>
    </row>
    <row r="54" spans="1:4" ht="31.5" customHeight="1">
      <c r="A54" s="158" t="s">
        <v>269</v>
      </c>
      <c r="B54" s="158"/>
      <c r="C54" s="158"/>
      <c r="D54" s="158"/>
    </row>
    <row r="56" spans="1:4" ht="25.5">
      <c r="A56" s="162"/>
      <c r="B56" s="163"/>
      <c r="C56" s="127" t="s">
        <v>131</v>
      </c>
      <c r="D56" s="85" t="s">
        <v>32</v>
      </c>
    </row>
    <row r="57" spans="1:4" ht="12.75">
      <c r="A57" s="164"/>
      <c r="B57" s="165"/>
      <c r="C57" s="86" t="s">
        <v>132</v>
      </c>
      <c r="D57" s="86" t="s">
        <v>132</v>
      </c>
    </row>
    <row r="58" spans="1:4" ht="12.75">
      <c r="A58" s="185" t="s">
        <v>223</v>
      </c>
      <c r="B58" s="186"/>
      <c r="C58" s="87">
        <f>B44/1000</f>
        <v>1985.703</v>
      </c>
      <c r="D58" s="87">
        <f>D44/1000</f>
        <v>-142.302169</v>
      </c>
    </row>
    <row r="59" spans="1:4" ht="12.75">
      <c r="A59" s="88"/>
      <c r="B59" s="89"/>
      <c r="C59" s="90"/>
      <c r="D59" s="91"/>
    </row>
    <row r="60" spans="1:4" ht="12.75">
      <c r="A60" s="159" t="s">
        <v>35</v>
      </c>
      <c r="B60" s="160"/>
      <c r="C60" s="94">
        <f>B37/1000</f>
        <v>0</v>
      </c>
      <c r="D60" s="95">
        <f>D37/1000</f>
        <v>1.039</v>
      </c>
    </row>
    <row r="61" spans="1:4" ht="39.75" customHeight="1">
      <c r="A61" s="155" t="s">
        <v>226</v>
      </c>
      <c r="B61" s="156"/>
      <c r="C61" s="90"/>
      <c r="D61" s="97"/>
    </row>
    <row r="62" spans="1:4" ht="12.75">
      <c r="A62" s="82"/>
      <c r="B62" s="96"/>
      <c r="C62" s="90"/>
      <c r="D62" s="97"/>
    </row>
    <row r="63" spans="1:4" ht="12.75">
      <c r="A63" s="98"/>
      <c r="B63" s="99"/>
      <c r="C63" s="90"/>
      <c r="D63" s="97"/>
    </row>
    <row r="64" spans="1:4" ht="12.75">
      <c r="A64" s="159" t="s">
        <v>36</v>
      </c>
      <c r="B64" s="160"/>
      <c r="C64" s="94">
        <f>B38/1000</f>
        <v>217.145</v>
      </c>
      <c r="D64" s="95">
        <f>D38/1000</f>
        <v>-5.89</v>
      </c>
    </row>
    <row r="65" spans="1:4" s="124" customFormat="1" ht="69" customHeight="1">
      <c r="A65" s="155" t="s">
        <v>220</v>
      </c>
      <c r="B65" s="156"/>
      <c r="C65" s="134"/>
      <c r="D65" s="123"/>
    </row>
    <row r="66" spans="1:4" s="124" customFormat="1" ht="44.25" customHeight="1">
      <c r="A66" s="155" t="s">
        <v>270</v>
      </c>
      <c r="B66" s="156"/>
      <c r="C66" s="134"/>
      <c r="D66" s="123"/>
    </row>
    <row r="67" spans="1:4" ht="15.75" customHeight="1">
      <c r="A67" s="92"/>
      <c r="B67" s="93"/>
      <c r="C67" s="94"/>
      <c r="D67" s="95"/>
    </row>
    <row r="68" spans="1:4" ht="12.75">
      <c r="A68" s="111"/>
      <c r="B68" s="112"/>
      <c r="C68" s="94"/>
      <c r="D68" s="95"/>
    </row>
    <row r="69" spans="1:4" ht="12.75">
      <c r="A69" s="178" t="s">
        <v>133</v>
      </c>
      <c r="B69" s="55">
        <v>2005</v>
      </c>
      <c r="C69" s="47">
        <v>2006</v>
      </c>
      <c r="D69" s="47">
        <v>2006</v>
      </c>
    </row>
    <row r="70" spans="1:4" ht="12.75">
      <c r="A70" s="181"/>
      <c r="B70" s="48" t="s">
        <v>134</v>
      </c>
      <c r="C70" s="48" t="s">
        <v>135</v>
      </c>
      <c r="D70" s="48" t="s">
        <v>135</v>
      </c>
    </row>
    <row r="71" spans="1:4" ht="12.75">
      <c r="A71" s="50" t="s">
        <v>136</v>
      </c>
      <c r="B71" s="47" t="s">
        <v>137</v>
      </c>
      <c r="C71" s="47" t="s">
        <v>138</v>
      </c>
      <c r="D71" s="47" t="s">
        <v>137</v>
      </c>
    </row>
    <row r="72" spans="1:4" ht="12.75">
      <c r="A72" s="51" t="s">
        <v>139</v>
      </c>
      <c r="B72" s="52">
        <v>243</v>
      </c>
      <c r="C72" s="52">
        <v>148</v>
      </c>
      <c r="D72" s="52">
        <v>189</v>
      </c>
    </row>
    <row r="73" spans="1:4" ht="12.75">
      <c r="A73" s="51" t="s">
        <v>140</v>
      </c>
      <c r="B73" s="52">
        <v>83.6</v>
      </c>
      <c r="C73" s="52">
        <v>85.6</v>
      </c>
      <c r="D73" s="126">
        <v>92.873</v>
      </c>
    </row>
    <row r="74" spans="1:4" ht="12.75">
      <c r="A74" s="51" t="s">
        <v>141</v>
      </c>
      <c r="B74" s="52">
        <v>149</v>
      </c>
      <c r="C74" s="52">
        <v>101</v>
      </c>
      <c r="D74" s="52">
        <v>93</v>
      </c>
    </row>
    <row r="75" spans="1:4" ht="12.75">
      <c r="A75" s="51" t="s">
        <v>142</v>
      </c>
      <c r="B75" s="52">
        <v>55.9</v>
      </c>
      <c r="C75" s="52">
        <v>57.2</v>
      </c>
      <c r="D75" s="126">
        <v>66.849</v>
      </c>
    </row>
    <row r="76" spans="1:4" ht="12.75">
      <c r="A76" s="92"/>
      <c r="B76" s="93"/>
      <c r="C76" s="94"/>
      <c r="D76" s="95"/>
    </row>
    <row r="77" spans="1:4" ht="12.75">
      <c r="A77" s="177" t="s">
        <v>143</v>
      </c>
      <c r="B77" s="47">
        <v>2005</v>
      </c>
      <c r="C77" s="47">
        <v>2006</v>
      </c>
      <c r="D77" s="47">
        <v>2006</v>
      </c>
    </row>
    <row r="78" spans="1:4" ht="12.75">
      <c r="A78" s="181"/>
      <c r="B78" s="48" t="s">
        <v>134</v>
      </c>
      <c r="C78" s="48" t="s">
        <v>135</v>
      </c>
      <c r="D78" s="48" t="s">
        <v>135</v>
      </c>
    </row>
    <row r="79" spans="1:4" ht="12.75">
      <c r="A79" s="50" t="s">
        <v>144</v>
      </c>
      <c r="B79" s="47" t="s">
        <v>137</v>
      </c>
      <c r="C79" s="47" t="s">
        <v>138</v>
      </c>
      <c r="D79" s="47" t="s">
        <v>137</v>
      </c>
    </row>
    <row r="80" spans="1:4" ht="12.75">
      <c r="A80" s="51" t="s">
        <v>145</v>
      </c>
      <c r="B80" s="52">
        <v>147</v>
      </c>
      <c r="C80" s="52">
        <v>140</v>
      </c>
      <c r="D80" s="52">
        <v>136</v>
      </c>
    </row>
    <row r="81" spans="1:4" ht="12.75">
      <c r="A81" s="51" t="s">
        <v>146</v>
      </c>
      <c r="B81" s="52">
        <v>99</v>
      </c>
      <c r="C81" s="52">
        <v>103.7</v>
      </c>
      <c r="D81" s="126">
        <v>102.608</v>
      </c>
    </row>
    <row r="82" spans="1:4" ht="12.75">
      <c r="A82" s="51" t="s">
        <v>147</v>
      </c>
      <c r="B82" s="52">
        <v>284</v>
      </c>
      <c r="C82" s="52">
        <v>215</v>
      </c>
      <c r="D82" s="52">
        <v>304</v>
      </c>
    </row>
    <row r="83" spans="1:4" ht="12.75">
      <c r="A83" s="51" t="s">
        <v>148</v>
      </c>
      <c r="B83" s="52">
        <v>129.6</v>
      </c>
      <c r="C83" s="52">
        <v>131.3</v>
      </c>
      <c r="D83" s="126">
        <v>133.289</v>
      </c>
    </row>
    <row r="84" spans="1:4" ht="12.75">
      <c r="A84" s="51" t="s">
        <v>149</v>
      </c>
      <c r="B84" s="52">
        <v>157</v>
      </c>
      <c r="C84" s="52">
        <v>100</v>
      </c>
      <c r="D84" s="52">
        <v>179</v>
      </c>
    </row>
    <row r="85" spans="1:4" ht="12.75">
      <c r="A85" s="51" t="s">
        <v>150</v>
      </c>
      <c r="B85" s="52">
        <v>49.9</v>
      </c>
      <c r="C85" s="52">
        <v>63.8</v>
      </c>
      <c r="D85" s="126">
        <v>51.349</v>
      </c>
    </row>
    <row r="86" spans="1:4" ht="12.75">
      <c r="A86" s="51" t="s">
        <v>151</v>
      </c>
      <c r="B86" s="52">
        <v>253</v>
      </c>
      <c r="C86" s="52">
        <v>230</v>
      </c>
      <c r="D86" s="52">
        <v>259</v>
      </c>
    </row>
    <row r="87" spans="1:4" ht="12.75">
      <c r="A87" s="51" t="s">
        <v>152</v>
      </c>
      <c r="B87" s="52">
        <v>82.6</v>
      </c>
      <c r="C87" s="52">
        <v>81.1</v>
      </c>
      <c r="D87" s="126">
        <v>83.722</v>
      </c>
    </row>
    <row r="88" spans="1:4" ht="12.75">
      <c r="A88" s="51" t="s">
        <v>153</v>
      </c>
      <c r="B88" s="52"/>
      <c r="C88" s="52">
        <v>16</v>
      </c>
      <c r="D88" s="52">
        <v>24</v>
      </c>
    </row>
    <row r="89" spans="1:4" ht="12.75">
      <c r="A89" s="51" t="s">
        <v>154</v>
      </c>
      <c r="B89" s="52"/>
      <c r="C89" s="52">
        <v>51.3</v>
      </c>
      <c r="D89" s="126">
        <v>54.917</v>
      </c>
    </row>
    <row r="90" spans="1:4" ht="12.75">
      <c r="A90" s="53" t="s">
        <v>155</v>
      </c>
      <c r="B90" s="142"/>
      <c r="C90" s="52"/>
      <c r="D90" s="52">
        <v>9</v>
      </c>
    </row>
    <row r="91" spans="1:4" ht="12.75">
      <c r="A91" s="136" t="s">
        <v>156</v>
      </c>
      <c r="B91" s="144"/>
      <c r="C91" s="90"/>
      <c r="D91" s="97"/>
    </row>
    <row r="92" spans="1:4" ht="12.75">
      <c r="A92" s="82"/>
      <c r="B92" s="100"/>
      <c r="C92" s="90"/>
      <c r="D92" s="97"/>
    </row>
    <row r="93" spans="1:4" ht="12.75">
      <c r="A93" s="159" t="s">
        <v>37</v>
      </c>
      <c r="B93" s="160"/>
      <c r="C93" s="94">
        <f>B39/1000</f>
        <v>81.382</v>
      </c>
      <c r="D93" s="95">
        <f>D39/1000</f>
        <v>4.657</v>
      </c>
    </row>
    <row r="94" spans="1:4" s="124" customFormat="1" ht="60" customHeight="1">
      <c r="A94" s="155" t="s">
        <v>271</v>
      </c>
      <c r="B94" s="156"/>
      <c r="C94" s="141"/>
      <c r="D94" s="123"/>
    </row>
    <row r="95" spans="1:4" ht="12.75">
      <c r="A95" s="92"/>
      <c r="B95" s="93"/>
      <c r="C95" s="94"/>
      <c r="D95" s="95"/>
    </row>
    <row r="96" spans="1:4" ht="12.75">
      <c r="A96" s="111"/>
      <c r="B96" s="112"/>
      <c r="C96" s="94"/>
      <c r="D96" s="95"/>
    </row>
    <row r="97" spans="1:4" ht="12.75">
      <c r="A97" s="143"/>
      <c r="B97" s="55">
        <v>2005</v>
      </c>
      <c r="C97" s="47">
        <v>2006</v>
      </c>
      <c r="D97" s="47">
        <v>2006</v>
      </c>
    </row>
    <row r="98" spans="1:4" ht="12.75">
      <c r="A98" s="50" t="s">
        <v>157</v>
      </c>
      <c r="B98" s="47" t="s">
        <v>137</v>
      </c>
      <c r="C98" s="47" t="s">
        <v>138</v>
      </c>
      <c r="D98" s="47" t="s">
        <v>137</v>
      </c>
    </row>
    <row r="99" spans="1:4" ht="12.75">
      <c r="A99" s="56" t="s">
        <v>158</v>
      </c>
      <c r="B99" s="57">
        <v>1185</v>
      </c>
      <c r="C99" s="57">
        <v>1012</v>
      </c>
      <c r="D99" s="57">
        <v>1077</v>
      </c>
    </row>
    <row r="100" spans="1:4" ht="12.75">
      <c r="A100" s="146" t="s">
        <v>159</v>
      </c>
      <c r="B100" s="142">
        <v>111.5</v>
      </c>
      <c r="C100" s="126">
        <v>113</v>
      </c>
      <c r="D100" s="126">
        <v>113</v>
      </c>
    </row>
    <row r="101" spans="1:4" ht="12.75">
      <c r="A101" s="136" t="s">
        <v>156</v>
      </c>
      <c r="B101" s="144"/>
      <c r="C101" s="90"/>
      <c r="D101" s="97"/>
    </row>
    <row r="102" spans="1:4" ht="12.75">
      <c r="A102" s="82"/>
      <c r="B102" s="100"/>
      <c r="C102" s="90"/>
      <c r="D102" s="97"/>
    </row>
    <row r="103" spans="1:4" ht="12.75">
      <c r="A103" s="159" t="s">
        <v>38</v>
      </c>
      <c r="B103" s="160"/>
      <c r="C103" s="94">
        <f>B40/1000</f>
        <v>1659.049</v>
      </c>
      <c r="D103" s="95">
        <f>D40/1000</f>
        <v>-114.99707499999995</v>
      </c>
    </row>
    <row r="104" spans="1:4" s="124" customFormat="1" ht="158.25" customHeight="1">
      <c r="A104" s="155" t="s">
        <v>272</v>
      </c>
      <c r="B104" s="156"/>
      <c r="C104" s="145"/>
      <c r="D104" s="123"/>
    </row>
    <row r="105" spans="1:4" s="124" customFormat="1" ht="85.5" customHeight="1">
      <c r="A105" s="155" t="s">
        <v>221</v>
      </c>
      <c r="B105" s="156"/>
      <c r="C105" s="141"/>
      <c r="D105" s="123"/>
    </row>
    <row r="106" spans="1:4" ht="12.75">
      <c r="A106" s="92"/>
      <c r="B106" s="93"/>
      <c r="C106" s="94"/>
      <c r="D106" s="95"/>
    </row>
    <row r="107" spans="1:4" ht="12.75">
      <c r="A107" s="111"/>
      <c r="B107" s="112"/>
      <c r="C107" s="94"/>
      <c r="D107" s="95"/>
    </row>
    <row r="108" spans="1:4" ht="12.75">
      <c r="A108" s="178"/>
      <c r="B108" s="55">
        <v>2005</v>
      </c>
      <c r="C108" s="47">
        <v>2006</v>
      </c>
      <c r="D108" s="47">
        <v>2006</v>
      </c>
    </row>
    <row r="109" spans="1:4" ht="12.75">
      <c r="A109" s="181"/>
      <c r="B109" s="48" t="s">
        <v>134</v>
      </c>
      <c r="C109" s="48" t="s">
        <v>135</v>
      </c>
      <c r="D109" s="48" t="s">
        <v>135</v>
      </c>
    </row>
    <row r="110" spans="1:4" ht="12.75">
      <c r="A110" s="50"/>
      <c r="B110" s="47" t="s">
        <v>137</v>
      </c>
      <c r="C110" s="47" t="s">
        <v>138</v>
      </c>
      <c r="D110" s="47" t="s">
        <v>137</v>
      </c>
    </row>
    <row r="111" spans="1:4" ht="12.75">
      <c r="A111" s="58" t="s">
        <v>160</v>
      </c>
      <c r="B111" s="59"/>
      <c r="C111" s="59"/>
      <c r="D111" s="59"/>
    </row>
    <row r="112" spans="1:4" ht="12.75">
      <c r="A112" s="51" t="s">
        <v>161</v>
      </c>
      <c r="B112" s="57">
        <v>10279</v>
      </c>
      <c r="C112" s="57">
        <v>10338</v>
      </c>
      <c r="D112" s="57">
        <v>10565</v>
      </c>
    </row>
    <row r="113" spans="1:4" ht="12.75">
      <c r="A113" s="51" t="s">
        <v>162</v>
      </c>
      <c r="B113" s="52">
        <v>101.1</v>
      </c>
      <c r="C113" s="52">
        <v>105.6</v>
      </c>
      <c r="D113" s="52">
        <v>104</v>
      </c>
    </row>
    <row r="114" spans="1:4" ht="12.75">
      <c r="A114" s="58" t="s">
        <v>163</v>
      </c>
      <c r="B114" s="52"/>
      <c r="C114" s="52"/>
      <c r="D114" s="52"/>
    </row>
    <row r="115" spans="1:4" ht="12.75">
      <c r="A115" s="51" t="s">
        <v>161</v>
      </c>
      <c r="B115" s="57">
        <v>16635</v>
      </c>
      <c r="C115" s="57">
        <v>17428</v>
      </c>
      <c r="D115" s="57">
        <v>16521</v>
      </c>
    </row>
    <row r="116" spans="1:4" ht="12.75">
      <c r="A116" s="51" t="s">
        <v>162</v>
      </c>
      <c r="B116" s="52">
        <v>60.8</v>
      </c>
      <c r="C116" s="52">
        <v>66.4</v>
      </c>
      <c r="D116" s="52">
        <v>64.6</v>
      </c>
    </row>
    <row r="117" spans="1:4" ht="12.75">
      <c r="A117" s="58" t="s">
        <v>164</v>
      </c>
      <c r="B117" s="59"/>
      <c r="C117" s="52"/>
      <c r="D117" s="52"/>
    </row>
    <row r="118" spans="1:4" ht="12.75">
      <c r="A118" s="60" t="s">
        <v>161</v>
      </c>
      <c r="B118" s="57">
        <v>2168</v>
      </c>
      <c r="C118" s="57">
        <v>2234</v>
      </c>
      <c r="D118" s="57">
        <v>2144</v>
      </c>
    </row>
    <row r="119" spans="1:4" ht="12.75">
      <c r="A119" s="60" t="s">
        <v>162</v>
      </c>
      <c r="B119" s="61">
        <v>47.2</v>
      </c>
      <c r="C119" s="52">
        <v>41.1</v>
      </c>
      <c r="D119" s="52">
        <v>49.9</v>
      </c>
    </row>
    <row r="120" spans="1:4" ht="12.75">
      <c r="A120" s="62" t="s">
        <v>165</v>
      </c>
      <c r="B120" s="52"/>
      <c r="C120" s="52"/>
      <c r="D120" s="52"/>
    </row>
    <row r="121" spans="1:4" ht="12.75">
      <c r="A121" s="60" t="s">
        <v>161</v>
      </c>
      <c r="B121" s="57">
        <v>1347</v>
      </c>
      <c r="C121" s="57">
        <v>1315</v>
      </c>
      <c r="D121" s="57">
        <v>1335</v>
      </c>
    </row>
    <row r="122" spans="1:4" ht="12.75">
      <c r="A122" s="60" t="s">
        <v>162</v>
      </c>
      <c r="B122" s="61">
        <v>23.5</v>
      </c>
      <c r="C122" s="52">
        <v>23.9</v>
      </c>
      <c r="D122" s="52">
        <v>23.5</v>
      </c>
    </row>
    <row r="123" spans="1:4" ht="12.75">
      <c r="A123" s="136" t="s">
        <v>156</v>
      </c>
      <c r="B123" s="93"/>
      <c r="C123" s="94"/>
      <c r="D123" s="95"/>
    </row>
    <row r="124" spans="1:4" ht="12.75">
      <c r="A124" s="92"/>
      <c r="B124" s="93"/>
      <c r="C124" s="94"/>
      <c r="D124" s="95"/>
    </row>
    <row r="125" spans="1:4" ht="25.5">
      <c r="A125" s="102" t="s">
        <v>176</v>
      </c>
      <c r="B125" s="128" t="s">
        <v>177</v>
      </c>
      <c r="C125" s="129" t="s">
        <v>166</v>
      </c>
      <c r="D125" s="129" t="s">
        <v>178</v>
      </c>
    </row>
    <row r="126" spans="1:4" ht="210">
      <c r="A126" s="63" t="s">
        <v>167</v>
      </c>
      <c r="B126" s="64" t="s">
        <v>168</v>
      </c>
      <c r="C126" s="64" t="s">
        <v>169</v>
      </c>
      <c r="D126" s="64" t="s">
        <v>170</v>
      </c>
    </row>
    <row r="127" spans="1:4" ht="12.75">
      <c r="A127" s="147" t="s">
        <v>171</v>
      </c>
      <c r="B127" s="93"/>
      <c r="C127" s="94"/>
      <c r="D127" s="95"/>
    </row>
    <row r="128" spans="1:4" ht="63">
      <c r="A128" s="148" t="s">
        <v>172</v>
      </c>
      <c r="B128" s="149" t="s">
        <v>173</v>
      </c>
      <c r="C128" s="64" t="s">
        <v>174</v>
      </c>
      <c r="D128" s="64" t="s">
        <v>174</v>
      </c>
    </row>
    <row r="129" spans="1:4" ht="12.75" customHeight="1">
      <c r="A129" s="136" t="s">
        <v>175</v>
      </c>
      <c r="B129" s="135"/>
      <c r="C129" s="94"/>
      <c r="D129" s="95"/>
    </row>
    <row r="130" spans="1:4" ht="12.75">
      <c r="A130" s="92"/>
      <c r="B130" s="93"/>
      <c r="C130" s="94"/>
      <c r="D130" s="95"/>
    </row>
    <row r="131" spans="1:4" ht="12.75">
      <c r="A131" s="159" t="s">
        <v>39</v>
      </c>
      <c r="B131" s="160"/>
      <c r="C131" s="94">
        <f>B41/1000</f>
        <v>0</v>
      </c>
      <c r="D131" s="95">
        <f>D41/1000</f>
        <v>-0.08309399999999999</v>
      </c>
    </row>
    <row r="132" spans="1:4" ht="12.75">
      <c r="A132" s="155" t="s">
        <v>210</v>
      </c>
      <c r="B132" s="156"/>
      <c r="C132" s="90"/>
      <c r="D132" s="97"/>
    </row>
    <row r="133" spans="1:4" ht="12.75">
      <c r="A133" s="82"/>
      <c r="B133" s="100"/>
      <c r="C133" s="90"/>
      <c r="D133" s="97"/>
    </row>
    <row r="134" spans="1:4" ht="12.75">
      <c r="A134" s="159" t="s">
        <v>40</v>
      </c>
      <c r="B134" s="160"/>
      <c r="C134" s="94">
        <f>B42/1000</f>
        <v>28.127</v>
      </c>
      <c r="D134" s="95">
        <f>D42/1000</f>
        <v>-27.028</v>
      </c>
    </row>
    <row r="135" spans="1:4" s="124" customFormat="1" ht="54.75" customHeight="1">
      <c r="A135" s="155" t="s">
        <v>273</v>
      </c>
      <c r="B135" s="156"/>
      <c r="C135" s="141"/>
      <c r="D135" s="125"/>
    </row>
    <row r="136" spans="1:4" ht="12.75">
      <c r="A136" s="92"/>
      <c r="B136" s="93"/>
      <c r="C136" s="94"/>
      <c r="D136" s="95"/>
    </row>
    <row r="137" spans="1:4" ht="12.75">
      <c r="A137" s="111"/>
      <c r="B137" s="112"/>
      <c r="C137" s="94"/>
      <c r="D137" s="95"/>
    </row>
    <row r="138" spans="1:4" ht="12.75">
      <c r="A138" s="178"/>
      <c r="B138" s="55">
        <v>2005</v>
      </c>
      <c r="C138" s="47">
        <v>2006</v>
      </c>
      <c r="D138" s="47">
        <v>2006</v>
      </c>
    </row>
    <row r="139" spans="1:4" ht="12.75">
      <c r="A139" s="178"/>
      <c r="B139" s="55" t="s">
        <v>134</v>
      </c>
      <c r="C139" s="55" t="s">
        <v>135</v>
      </c>
      <c r="D139" s="55" t="s">
        <v>135</v>
      </c>
    </row>
    <row r="140" spans="1:4" ht="12.75">
      <c r="A140" s="65" t="s">
        <v>179</v>
      </c>
      <c r="B140" s="49" t="s">
        <v>137</v>
      </c>
      <c r="C140" s="49" t="s">
        <v>138</v>
      </c>
      <c r="D140" s="49" t="s">
        <v>137</v>
      </c>
    </row>
    <row r="141" spans="1:4" ht="12.75">
      <c r="A141" s="51" t="s">
        <v>180</v>
      </c>
      <c r="B141" s="52">
        <v>164</v>
      </c>
      <c r="C141" s="52">
        <v>197</v>
      </c>
      <c r="D141" s="52">
        <v>166</v>
      </c>
    </row>
    <row r="142" spans="1:4" ht="12.75">
      <c r="A142" s="51" t="s">
        <v>181</v>
      </c>
      <c r="B142" s="52">
        <v>80.7</v>
      </c>
      <c r="C142" s="52">
        <v>85.8</v>
      </c>
      <c r="D142" s="126">
        <v>102.568</v>
      </c>
    </row>
    <row r="143" spans="1:4" ht="12.75">
      <c r="A143" s="51" t="s">
        <v>182</v>
      </c>
      <c r="B143" s="52">
        <v>252</v>
      </c>
      <c r="C143" s="52">
        <v>192</v>
      </c>
      <c r="D143" s="52">
        <v>169</v>
      </c>
    </row>
    <row r="144" spans="1:4" ht="12.75">
      <c r="A144" s="51" t="s">
        <v>183</v>
      </c>
      <c r="B144" s="52">
        <v>48.3</v>
      </c>
      <c r="C144" s="52">
        <v>57.5</v>
      </c>
      <c r="D144" s="52">
        <v>54.8</v>
      </c>
    </row>
    <row r="145" spans="1:4" ht="12.75">
      <c r="A145" s="65" t="s">
        <v>184</v>
      </c>
      <c r="B145" s="52"/>
      <c r="C145" s="52"/>
      <c r="D145" s="52"/>
    </row>
    <row r="146" spans="1:4" ht="12.75">
      <c r="A146" s="51" t="s">
        <v>180</v>
      </c>
      <c r="B146" s="52"/>
      <c r="C146" s="52">
        <v>50</v>
      </c>
      <c r="D146" s="52">
        <v>30</v>
      </c>
    </row>
    <row r="147" spans="1:4" ht="12.75">
      <c r="A147" s="51" t="s">
        <v>181</v>
      </c>
      <c r="B147" s="52"/>
      <c r="C147" s="52">
        <v>87.5</v>
      </c>
      <c r="D147" s="126">
        <v>79.458</v>
      </c>
    </row>
    <row r="148" spans="1:4" ht="12.75">
      <c r="A148" s="51" t="s">
        <v>182</v>
      </c>
      <c r="B148" s="52"/>
      <c r="C148" s="52">
        <v>80</v>
      </c>
      <c r="D148" s="52">
        <v>65</v>
      </c>
    </row>
    <row r="149" spans="1:4" ht="12.75">
      <c r="A149" s="51" t="s">
        <v>183</v>
      </c>
      <c r="B149" s="52"/>
      <c r="C149" s="52">
        <v>32.5</v>
      </c>
      <c r="D149" s="126">
        <v>39.352</v>
      </c>
    </row>
    <row r="150" spans="1:4" ht="12.75">
      <c r="A150" s="65" t="s">
        <v>185</v>
      </c>
      <c r="B150" s="52"/>
      <c r="C150" s="52"/>
      <c r="D150" s="52"/>
    </row>
    <row r="151" spans="1:4" ht="12.75">
      <c r="A151" s="51" t="s">
        <v>180</v>
      </c>
      <c r="B151" s="52"/>
      <c r="C151" s="66"/>
      <c r="D151" s="52">
        <v>42</v>
      </c>
    </row>
    <row r="152" spans="1:4" ht="12.75">
      <c r="A152" s="51" t="s">
        <v>181</v>
      </c>
      <c r="B152" s="52"/>
      <c r="C152" s="66"/>
      <c r="D152" s="52">
        <v>98.4</v>
      </c>
    </row>
    <row r="153" spans="1:4" ht="12.75">
      <c r="A153" s="53" t="s">
        <v>182</v>
      </c>
      <c r="B153" s="52"/>
      <c r="C153" s="66"/>
      <c r="D153" s="52">
        <v>12</v>
      </c>
    </row>
    <row r="154" spans="1:4" ht="12.75">
      <c r="A154" s="51" t="s">
        <v>183</v>
      </c>
      <c r="B154" s="67"/>
      <c r="C154" s="66"/>
      <c r="D154" s="52">
        <v>55.3</v>
      </c>
    </row>
    <row r="155" spans="1:4" ht="12.75">
      <c r="A155" s="136" t="s">
        <v>156</v>
      </c>
      <c r="B155" s="93"/>
      <c r="C155" s="94"/>
      <c r="D155" s="95"/>
    </row>
    <row r="156" spans="1:4" ht="12.75">
      <c r="A156" s="103"/>
      <c r="B156" s="104"/>
      <c r="C156" s="90"/>
      <c r="D156" s="105"/>
    </row>
    <row r="157" spans="1:4" ht="25.5">
      <c r="A157" s="162"/>
      <c r="B157" s="163"/>
      <c r="C157" s="127" t="s">
        <v>131</v>
      </c>
      <c r="D157" s="85" t="s">
        <v>32</v>
      </c>
    </row>
    <row r="158" spans="1:4" ht="12.75">
      <c r="A158" s="164"/>
      <c r="B158" s="165"/>
      <c r="C158" s="86" t="s">
        <v>132</v>
      </c>
      <c r="D158" s="86" t="s">
        <v>132</v>
      </c>
    </row>
    <row r="159" spans="1:4" ht="12.75">
      <c r="A159" s="166" t="s">
        <v>45</v>
      </c>
      <c r="B159" s="167"/>
      <c r="C159" s="87">
        <f>B51/1000</f>
        <v>24.415</v>
      </c>
      <c r="D159" s="87">
        <f>D51/1000</f>
        <v>-5.256</v>
      </c>
    </row>
    <row r="160" spans="1:4" ht="12.75">
      <c r="A160" s="88"/>
      <c r="B160" s="89"/>
      <c r="C160" s="91"/>
      <c r="D160" s="91"/>
    </row>
    <row r="161" spans="1:4" ht="12.75">
      <c r="A161" s="159" t="s">
        <v>43</v>
      </c>
      <c r="B161" s="160"/>
      <c r="C161" s="94">
        <f>B48/1000</f>
        <v>3.185</v>
      </c>
      <c r="D161" s="95">
        <f>D48/1000</f>
        <v>-3.185</v>
      </c>
    </row>
    <row r="162" spans="1:4" ht="15">
      <c r="A162" s="155" t="s">
        <v>210</v>
      </c>
      <c r="B162" s="156"/>
      <c r="C162" s="125"/>
      <c r="D162" s="125"/>
    </row>
    <row r="163" spans="1:4" ht="12.75">
      <c r="A163" s="82"/>
      <c r="B163" s="100"/>
      <c r="C163" s="97"/>
      <c r="D163" s="97"/>
    </row>
    <row r="164" spans="1:4" ht="12.75">
      <c r="A164" s="159" t="s">
        <v>44</v>
      </c>
      <c r="B164" s="160"/>
      <c r="C164" s="94">
        <f>B49/1000</f>
        <v>21.23</v>
      </c>
      <c r="D164" s="95">
        <f>D49/1000</f>
        <v>-2.071</v>
      </c>
    </row>
    <row r="165" spans="1:4" ht="15">
      <c r="A165" s="155" t="s">
        <v>210</v>
      </c>
      <c r="B165" s="156"/>
      <c r="C165" s="125"/>
      <c r="D165" s="125"/>
    </row>
    <row r="166" spans="1:4" ht="12.75">
      <c r="A166" s="103"/>
      <c r="B166" s="104"/>
      <c r="C166" s="105"/>
      <c r="D166" s="105"/>
    </row>
    <row r="169" ht="15">
      <c r="A169" s="1" t="s">
        <v>47</v>
      </c>
    </row>
    <row r="170" ht="13.5" thickBot="1"/>
    <row r="171" spans="1:4" ht="12.75">
      <c r="A171" s="179" t="s">
        <v>125</v>
      </c>
      <c r="B171" s="138" t="s">
        <v>30</v>
      </c>
      <c r="C171" s="170" t="s">
        <v>31</v>
      </c>
      <c r="D171" s="170" t="s">
        <v>32</v>
      </c>
    </row>
    <row r="172" spans="1:4" ht="12.75">
      <c r="A172" s="180"/>
      <c r="B172" s="139"/>
      <c r="C172" s="171"/>
      <c r="D172" s="171"/>
    </row>
    <row r="173" spans="1:4" ht="12.75">
      <c r="A173" s="4"/>
      <c r="B173" s="139"/>
      <c r="C173" s="171"/>
      <c r="D173" s="171"/>
    </row>
    <row r="174" spans="1:4" ht="13.5" thickBot="1">
      <c r="A174" s="5" t="s">
        <v>33</v>
      </c>
      <c r="B174" s="140"/>
      <c r="C174" s="137"/>
      <c r="D174" s="137"/>
    </row>
    <row r="175" spans="1:4" ht="12.75">
      <c r="A175" s="13"/>
      <c r="B175" s="38"/>
      <c r="C175" s="38"/>
      <c r="D175" s="38"/>
    </row>
    <row r="176" spans="1:4" ht="12.75">
      <c r="A176" s="17" t="s">
        <v>222</v>
      </c>
      <c r="B176" s="39"/>
      <c r="C176" s="39"/>
      <c r="D176" s="39"/>
    </row>
    <row r="177" spans="1:4" ht="12.75">
      <c r="A177" s="18"/>
      <c r="B177" s="20">
        <v>56776</v>
      </c>
      <c r="C177" s="20">
        <v>62695</v>
      </c>
      <c r="D177" s="20">
        <f>C177-B177</f>
        <v>5919</v>
      </c>
    </row>
    <row r="178" spans="1:4" ht="12.75">
      <c r="A178" s="8" t="s">
        <v>48</v>
      </c>
      <c r="B178" s="20"/>
      <c r="C178" s="20"/>
      <c r="D178" s="20"/>
    </row>
    <row r="179" spans="1:4" ht="13.5" thickBot="1">
      <c r="A179" s="18"/>
      <c r="B179" s="40"/>
      <c r="C179" s="40"/>
      <c r="D179" s="40"/>
    </row>
    <row r="180" spans="1:4" ht="13.5" thickBot="1">
      <c r="A180" s="21" t="s">
        <v>223</v>
      </c>
      <c r="B180" s="22">
        <f>SUM(B177:B179)</f>
        <v>56776</v>
      </c>
      <c r="C180" s="22">
        <f>SUM(C177:C179)</f>
        <v>62695</v>
      </c>
      <c r="D180" s="22">
        <f>C180-B180</f>
        <v>5919</v>
      </c>
    </row>
    <row r="181" spans="1:4" ht="12.75">
      <c r="A181" s="6"/>
      <c r="B181" s="34"/>
      <c r="C181" s="34"/>
      <c r="D181" s="35"/>
    </row>
    <row r="182" spans="1:4" ht="12.75">
      <c r="A182" s="12" t="s">
        <v>42</v>
      </c>
      <c r="B182" s="9"/>
      <c r="C182" s="9"/>
      <c r="D182" s="20"/>
    </row>
    <row r="183" spans="1:4" ht="12.75">
      <c r="A183" s="18"/>
      <c r="B183" s="20"/>
      <c r="C183" s="20"/>
      <c r="D183" s="20"/>
    </row>
    <row r="184" spans="1:4" ht="12.75">
      <c r="A184" s="18" t="s">
        <v>48</v>
      </c>
      <c r="B184" s="20">
        <v>15119</v>
      </c>
      <c r="C184" s="20">
        <v>0</v>
      </c>
      <c r="D184" s="20">
        <f>C184-B184</f>
        <v>-15119</v>
      </c>
    </row>
    <row r="185" spans="1:4" ht="12.75">
      <c r="A185" s="18" t="s">
        <v>49</v>
      </c>
      <c r="B185" s="20">
        <v>15161</v>
      </c>
      <c r="C185" s="20">
        <v>0</v>
      </c>
      <c r="D185" s="20">
        <f>C185-B185</f>
        <v>-15161</v>
      </c>
    </row>
    <row r="186" spans="1:4" ht="12.75">
      <c r="A186" s="18" t="s">
        <v>50</v>
      </c>
      <c r="B186" s="20">
        <v>2058</v>
      </c>
      <c r="C186" s="20">
        <v>8179</v>
      </c>
      <c r="D186" s="20">
        <f>C186-B186</f>
        <v>6121</v>
      </c>
    </row>
    <row r="187" spans="1:4" ht="13.5" thickBot="1">
      <c r="A187" s="18"/>
      <c r="B187" s="20"/>
      <c r="C187" s="20"/>
      <c r="D187" s="20"/>
    </row>
    <row r="188" spans="1:4" ht="13.5" thickBot="1">
      <c r="A188" s="21" t="s">
        <v>45</v>
      </c>
      <c r="B188" s="22">
        <f>SUM(B184:B187)</f>
        <v>32338</v>
      </c>
      <c r="C188" s="22">
        <f>SUM(C184:C187)</f>
        <v>8179</v>
      </c>
      <c r="D188" s="22">
        <f>C188-B188</f>
        <v>-24159</v>
      </c>
    </row>
    <row r="189" spans="1:4" ht="13.5" thickBot="1">
      <c r="A189" s="23" t="s">
        <v>46</v>
      </c>
      <c r="B189" s="24">
        <f>B180+B188</f>
        <v>89114</v>
      </c>
      <c r="C189" s="24">
        <f>C180+C188</f>
        <v>70874</v>
      </c>
      <c r="D189" s="22">
        <f>C189-B189</f>
        <v>-18240</v>
      </c>
    </row>
    <row r="191" spans="1:4" ht="102.75" customHeight="1">
      <c r="A191" s="158" t="s">
        <v>268</v>
      </c>
      <c r="B191" s="158"/>
      <c r="C191" s="158"/>
      <c r="D191" s="158"/>
    </row>
    <row r="193" spans="1:4" ht="25.5">
      <c r="A193" s="162"/>
      <c r="B193" s="163"/>
      <c r="C193" s="127" t="s">
        <v>131</v>
      </c>
      <c r="D193" s="85" t="s">
        <v>32</v>
      </c>
    </row>
    <row r="194" spans="1:4" ht="12.75">
      <c r="A194" s="164"/>
      <c r="B194" s="165"/>
      <c r="C194" s="86" t="s">
        <v>132</v>
      </c>
      <c r="D194" s="86" t="s">
        <v>132</v>
      </c>
    </row>
    <row r="195" spans="1:4" ht="12.75">
      <c r="A195" s="166" t="s">
        <v>223</v>
      </c>
      <c r="B195" s="167"/>
      <c r="C195" s="87">
        <f>B180/1000</f>
        <v>56.776</v>
      </c>
      <c r="D195" s="87">
        <f>D180/1000</f>
        <v>5.919</v>
      </c>
    </row>
    <row r="196" spans="1:4" ht="12.75">
      <c r="A196" s="88"/>
      <c r="B196" s="89"/>
      <c r="C196" s="90"/>
      <c r="D196" s="91"/>
    </row>
    <row r="197" spans="1:4" ht="12.75">
      <c r="A197" s="159" t="s">
        <v>48</v>
      </c>
      <c r="B197" s="160"/>
      <c r="C197" s="94">
        <f>B177/1000</f>
        <v>56.776</v>
      </c>
      <c r="D197" s="95">
        <f>D177/1000</f>
        <v>5.919</v>
      </c>
    </row>
    <row r="198" spans="1:4" ht="33.75" customHeight="1">
      <c r="A198" s="155" t="s">
        <v>227</v>
      </c>
      <c r="B198" s="161"/>
      <c r="C198" s="94"/>
      <c r="D198" s="95"/>
    </row>
    <row r="199" spans="1:4" ht="12.75">
      <c r="A199" s="92"/>
      <c r="B199" s="93"/>
      <c r="C199" s="94"/>
      <c r="D199" s="95"/>
    </row>
    <row r="200" spans="1:4" ht="12.75">
      <c r="A200" s="68" t="s">
        <v>143</v>
      </c>
      <c r="B200" s="69">
        <v>2005</v>
      </c>
      <c r="C200" s="69">
        <v>2006</v>
      </c>
      <c r="D200" s="69">
        <v>2006</v>
      </c>
    </row>
    <row r="201" spans="1:4" ht="12.75">
      <c r="A201" s="68"/>
      <c r="B201" s="70" t="s">
        <v>137</v>
      </c>
      <c r="C201" s="70" t="s">
        <v>138</v>
      </c>
      <c r="D201" s="70" t="s">
        <v>137</v>
      </c>
    </row>
    <row r="202" spans="1:4" ht="12.75">
      <c r="A202" s="51" t="s">
        <v>158</v>
      </c>
      <c r="B202" s="52">
        <v>192</v>
      </c>
      <c r="C202" s="52">
        <v>233</v>
      </c>
      <c r="D202" s="52">
        <v>233</v>
      </c>
    </row>
    <row r="203" spans="1:4" ht="12.75">
      <c r="A203" s="51" t="s">
        <v>186</v>
      </c>
      <c r="B203" s="57">
        <v>316000</v>
      </c>
      <c r="C203" s="57">
        <v>328373</v>
      </c>
      <c r="D203" s="57">
        <v>328373</v>
      </c>
    </row>
    <row r="204" spans="1:4" ht="12.75">
      <c r="A204" s="54" t="s">
        <v>156</v>
      </c>
      <c r="B204" s="71"/>
      <c r="C204" s="72"/>
      <c r="D204" s="73"/>
    </row>
    <row r="205" spans="1:4" ht="12.75">
      <c r="A205" s="98"/>
      <c r="B205" s="99"/>
      <c r="C205" s="90"/>
      <c r="D205" s="97"/>
    </row>
    <row r="206" spans="1:4" ht="25.5">
      <c r="A206" s="162"/>
      <c r="B206" s="163"/>
      <c r="C206" s="127" t="s">
        <v>131</v>
      </c>
      <c r="D206" s="85" t="s">
        <v>32</v>
      </c>
    </row>
    <row r="207" spans="1:4" ht="12.75">
      <c r="A207" s="164"/>
      <c r="B207" s="165"/>
      <c r="C207" s="86" t="s">
        <v>132</v>
      </c>
      <c r="D207" s="86" t="s">
        <v>132</v>
      </c>
    </row>
    <row r="208" spans="1:4" ht="12.75">
      <c r="A208" s="166" t="s">
        <v>45</v>
      </c>
      <c r="B208" s="167"/>
      <c r="C208" s="87">
        <f>B188/1000</f>
        <v>32.338</v>
      </c>
      <c r="D208" s="87">
        <f>D188/1000</f>
        <v>-24.159</v>
      </c>
    </row>
    <row r="209" spans="1:4" ht="12.75">
      <c r="A209" s="88"/>
      <c r="B209" s="89"/>
      <c r="C209" s="91"/>
      <c r="D209" s="91"/>
    </row>
    <row r="210" spans="1:4" ht="12.75">
      <c r="A210" s="159" t="s">
        <v>48</v>
      </c>
      <c r="B210" s="160"/>
      <c r="C210" s="94">
        <f>B184/1000</f>
        <v>15.119</v>
      </c>
      <c r="D210" s="95">
        <f>D184/1000</f>
        <v>-15.119</v>
      </c>
    </row>
    <row r="211" spans="1:4" ht="94.5" customHeight="1">
      <c r="A211" s="155" t="s">
        <v>274</v>
      </c>
      <c r="B211" s="161"/>
      <c r="C211" s="94"/>
      <c r="D211" s="95"/>
    </row>
    <row r="212" spans="1:4" ht="12.75">
      <c r="A212" s="92"/>
      <c r="B212" s="93"/>
      <c r="C212" s="94"/>
      <c r="D212" s="95"/>
    </row>
    <row r="213" spans="1:4" ht="12.75">
      <c r="A213" s="159" t="s">
        <v>49</v>
      </c>
      <c r="B213" s="160"/>
      <c r="C213" s="94">
        <f>B185/1000</f>
        <v>15.161</v>
      </c>
      <c r="D213" s="95">
        <f>D185/1000</f>
        <v>-15.161</v>
      </c>
    </row>
    <row r="214" spans="1:4" ht="63.75" customHeight="1">
      <c r="A214" s="168" t="s">
        <v>228</v>
      </c>
      <c r="B214" s="169"/>
      <c r="C214" s="97"/>
      <c r="D214" s="97"/>
    </row>
    <row r="215" spans="1:4" ht="12.75">
      <c r="A215" s="82"/>
      <c r="B215" s="100"/>
      <c r="C215" s="97"/>
      <c r="D215" s="97"/>
    </row>
    <row r="216" spans="1:4" ht="12.75">
      <c r="A216" s="159" t="s">
        <v>50</v>
      </c>
      <c r="B216" s="160"/>
      <c r="C216" s="94">
        <f>B186/1000</f>
        <v>2.058</v>
      </c>
      <c r="D216" s="95">
        <f>D186/1000</f>
        <v>6.121</v>
      </c>
    </row>
    <row r="217" spans="1:4" ht="54.75" customHeight="1">
      <c r="A217" s="155" t="s">
        <v>275</v>
      </c>
      <c r="B217" s="156"/>
      <c r="C217" s="97"/>
      <c r="D217" s="97"/>
    </row>
    <row r="218" spans="1:4" ht="12.75">
      <c r="A218" s="103"/>
      <c r="B218" s="104"/>
      <c r="C218" s="105"/>
      <c r="D218" s="105"/>
    </row>
    <row r="221" ht="15">
      <c r="A221" s="1" t="s">
        <v>127</v>
      </c>
    </row>
    <row r="222" ht="13.5" thickBot="1"/>
    <row r="223" spans="1:4" ht="12.75">
      <c r="A223" s="3" t="s">
        <v>128</v>
      </c>
      <c r="B223" s="138" t="s">
        <v>30</v>
      </c>
      <c r="C223" s="170" t="s">
        <v>31</v>
      </c>
      <c r="D223" s="170" t="s">
        <v>32</v>
      </c>
    </row>
    <row r="224" spans="1:4" ht="12.75">
      <c r="A224" s="4"/>
      <c r="B224" s="139"/>
      <c r="C224" s="171"/>
      <c r="D224" s="171"/>
    </row>
    <row r="225" spans="1:4" ht="12.75">
      <c r="A225" s="4"/>
      <c r="B225" s="139"/>
      <c r="C225" s="171"/>
      <c r="D225" s="171"/>
    </row>
    <row r="226" spans="1:4" ht="13.5" thickBot="1">
      <c r="A226" s="5" t="s">
        <v>33</v>
      </c>
      <c r="B226" s="140"/>
      <c r="C226" s="137"/>
      <c r="D226" s="137"/>
    </row>
    <row r="227" spans="1:4" ht="12.75">
      <c r="A227" s="6"/>
      <c r="B227" s="34"/>
      <c r="C227" s="34"/>
      <c r="D227" s="35"/>
    </row>
    <row r="228" spans="1:4" ht="12.75">
      <c r="A228" s="12" t="s">
        <v>42</v>
      </c>
      <c r="B228" s="9"/>
      <c r="C228" s="9"/>
      <c r="D228" s="20"/>
    </row>
    <row r="229" spans="1:4" ht="12.75">
      <c r="A229" s="13"/>
      <c r="B229" s="9"/>
      <c r="C229" s="9"/>
      <c r="D229" s="20"/>
    </row>
    <row r="230" spans="1:4" ht="12.75">
      <c r="A230" s="8" t="s">
        <v>71</v>
      </c>
      <c r="B230" s="9">
        <v>0</v>
      </c>
      <c r="C230" s="9">
        <v>1868</v>
      </c>
      <c r="D230" s="20">
        <f>C230-B230</f>
        <v>1868</v>
      </c>
    </row>
    <row r="231" spans="1:4" ht="13.5" thickBot="1">
      <c r="A231" s="15"/>
      <c r="B231" s="30"/>
      <c r="C231" s="30"/>
      <c r="D231" s="30"/>
    </row>
    <row r="232" spans="1:4" ht="13.5" thickBot="1">
      <c r="A232" s="15" t="s">
        <v>45</v>
      </c>
      <c r="B232" s="30">
        <f>SUM(B230:B231)</f>
        <v>0</v>
      </c>
      <c r="C232" s="30">
        <f>SUM(C230:C231)</f>
        <v>1868</v>
      </c>
      <c r="D232" s="30">
        <f>C232-B232</f>
        <v>1868</v>
      </c>
    </row>
    <row r="234" spans="1:4" ht="12.75">
      <c r="A234" s="158" t="s">
        <v>276</v>
      </c>
      <c r="B234" s="158"/>
      <c r="C234" s="158"/>
      <c r="D234" s="158"/>
    </row>
    <row r="235" spans="1:4" ht="12.75">
      <c r="A235" s="84"/>
      <c r="B235" s="84"/>
      <c r="C235" s="84"/>
      <c r="D235" s="84"/>
    </row>
    <row r="236" spans="1:4" ht="25.5">
      <c r="A236" s="162"/>
      <c r="B236" s="163"/>
      <c r="C236" s="127" t="s">
        <v>131</v>
      </c>
      <c r="D236" s="85" t="s">
        <v>32</v>
      </c>
    </row>
    <row r="237" spans="1:4" ht="12.75">
      <c r="A237" s="164"/>
      <c r="B237" s="165"/>
      <c r="C237" s="86" t="s">
        <v>132</v>
      </c>
      <c r="D237" s="86" t="s">
        <v>132</v>
      </c>
    </row>
    <row r="238" spans="1:4" ht="12.75">
      <c r="A238" s="166" t="s">
        <v>45</v>
      </c>
      <c r="B238" s="167"/>
      <c r="C238" s="87">
        <f>B232/1000</f>
        <v>0</v>
      </c>
      <c r="D238" s="87">
        <f>D232/1000</f>
        <v>1.868</v>
      </c>
    </row>
    <row r="239" spans="1:4" ht="12.75">
      <c r="A239" s="88"/>
      <c r="B239" s="89"/>
      <c r="C239" s="91"/>
      <c r="D239" s="91"/>
    </row>
    <row r="240" spans="1:4" ht="12.75">
      <c r="A240" s="159" t="s">
        <v>71</v>
      </c>
      <c r="B240" s="160"/>
      <c r="C240" s="95">
        <f>B230/1000</f>
        <v>0</v>
      </c>
      <c r="D240" s="95">
        <f>D230/1000</f>
        <v>1.868</v>
      </c>
    </row>
    <row r="241" spans="1:4" ht="12.75">
      <c r="A241" s="155" t="s">
        <v>210</v>
      </c>
      <c r="B241" s="156"/>
      <c r="C241" s="95"/>
      <c r="D241" s="95"/>
    </row>
    <row r="242" spans="1:4" ht="12.75">
      <c r="A242" s="106"/>
      <c r="B242" s="107"/>
      <c r="C242" s="108"/>
      <c r="D242" s="108"/>
    </row>
    <row r="243" spans="1:4" ht="12.75">
      <c r="A243" s="84"/>
      <c r="B243" s="84"/>
      <c r="C243" s="84"/>
      <c r="D243" s="84"/>
    </row>
    <row r="245" ht="15">
      <c r="A245" s="1" t="s">
        <v>124</v>
      </c>
    </row>
    <row r="246" ht="15.75" thickBot="1">
      <c r="A246" s="109"/>
    </row>
    <row r="247" spans="1:4" ht="12.75" customHeight="1">
      <c r="A247" s="179" t="s">
        <v>123</v>
      </c>
      <c r="B247" s="138" t="s">
        <v>30</v>
      </c>
      <c r="C247" s="170" t="s">
        <v>31</v>
      </c>
      <c r="D247" s="170" t="s">
        <v>32</v>
      </c>
    </row>
    <row r="248" spans="1:4" ht="12.75">
      <c r="A248" s="180"/>
      <c r="B248" s="139"/>
      <c r="C248" s="171"/>
      <c r="D248" s="171"/>
    </row>
    <row r="249" spans="1:4" ht="12.75">
      <c r="A249" s="4"/>
      <c r="B249" s="139"/>
      <c r="C249" s="171"/>
      <c r="D249" s="171"/>
    </row>
    <row r="250" spans="1:4" ht="13.5" thickBot="1">
      <c r="A250" s="5" t="s">
        <v>33</v>
      </c>
      <c r="B250" s="140"/>
      <c r="C250" s="137"/>
      <c r="D250" s="137"/>
    </row>
    <row r="251" spans="1:4" ht="12.75">
      <c r="A251" s="13"/>
      <c r="B251" s="38"/>
      <c r="C251" s="38"/>
      <c r="D251" s="38"/>
    </row>
    <row r="252" spans="1:4" ht="12.75">
      <c r="A252" s="17" t="s">
        <v>222</v>
      </c>
      <c r="B252" s="39"/>
      <c r="C252" s="39"/>
      <c r="D252" s="39"/>
    </row>
    <row r="253" spans="1:4" ht="12.75">
      <c r="A253" s="17"/>
      <c r="B253" s="39"/>
      <c r="C253" s="39"/>
      <c r="D253" s="39"/>
    </row>
    <row r="254" spans="1:4" ht="12.75">
      <c r="A254" s="18" t="s">
        <v>51</v>
      </c>
      <c r="B254" s="20">
        <v>505</v>
      </c>
      <c r="C254" s="20">
        <v>95</v>
      </c>
      <c r="D254" s="20">
        <f aca="true" t="shared" si="1" ref="D254:D262">C254-B254</f>
        <v>-410</v>
      </c>
    </row>
    <row r="255" spans="1:4" ht="12.75">
      <c r="A255" s="18" t="s">
        <v>52</v>
      </c>
      <c r="B255" s="20">
        <v>0</v>
      </c>
      <c r="C255" s="20">
        <v>0</v>
      </c>
      <c r="D255" s="20">
        <f t="shared" si="1"/>
        <v>0</v>
      </c>
    </row>
    <row r="256" spans="1:4" ht="12.75">
      <c r="A256" s="18" t="s">
        <v>53</v>
      </c>
      <c r="B256" s="20">
        <v>33026</v>
      </c>
      <c r="C256" s="20">
        <v>23152</v>
      </c>
      <c r="D256" s="20">
        <f t="shared" si="1"/>
        <v>-9874</v>
      </c>
    </row>
    <row r="257" spans="1:4" ht="12.75">
      <c r="A257" s="18" t="s">
        <v>54</v>
      </c>
      <c r="B257" s="20">
        <v>23959</v>
      </c>
      <c r="C257" s="20">
        <v>24964</v>
      </c>
      <c r="D257" s="20">
        <f t="shared" si="1"/>
        <v>1005</v>
      </c>
    </row>
    <row r="258" spans="1:4" ht="12.75">
      <c r="A258" s="18" t="s">
        <v>36</v>
      </c>
      <c r="B258" s="20">
        <v>50750</v>
      </c>
      <c r="C258" s="20">
        <v>90865</v>
      </c>
      <c r="D258" s="20">
        <f t="shared" si="1"/>
        <v>40115</v>
      </c>
    </row>
    <row r="259" spans="1:4" ht="12.75">
      <c r="A259" s="18" t="s">
        <v>55</v>
      </c>
      <c r="B259" s="20">
        <v>262887</v>
      </c>
      <c r="C259" s="20">
        <v>212891</v>
      </c>
      <c r="D259" s="20">
        <f t="shared" si="1"/>
        <v>-49996</v>
      </c>
    </row>
    <row r="260" spans="1:4" ht="12.75">
      <c r="A260" s="18" t="s">
        <v>56</v>
      </c>
      <c r="B260" s="20">
        <v>52117</v>
      </c>
      <c r="C260" s="20">
        <v>87985</v>
      </c>
      <c r="D260" s="20">
        <f t="shared" si="1"/>
        <v>35868</v>
      </c>
    </row>
    <row r="261" spans="1:4" ht="12.75">
      <c r="A261" s="18" t="s">
        <v>57</v>
      </c>
      <c r="B261" s="20">
        <v>83423</v>
      </c>
      <c r="C261" s="20">
        <v>83264</v>
      </c>
      <c r="D261" s="20">
        <f t="shared" si="1"/>
        <v>-159</v>
      </c>
    </row>
    <row r="262" spans="1:4" ht="12.75">
      <c r="A262" s="18" t="s">
        <v>126</v>
      </c>
      <c r="B262" s="20">
        <v>0</v>
      </c>
      <c r="C262" s="20">
        <v>24</v>
      </c>
      <c r="D262" s="20">
        <f t="shared" si="1"/>
        <v>24</v>
      </c>
    </row>
    <row r="263" spans="1:4" ht="13.5" thickBot="1">
      <c r="A263" s="18"/>
      <c r="B263" s="20"/>
      <c r="C263" s="20"/>
      <c r="D263" s="20"/>
    </row>
    <row r="264" spans="1:4" ht="13.5" thickBot="1">
      <c r="A264" s="21" t="s">
        <v>223</v>
      </c>
      <c r="B264" s="22">
        <f>SUM(B254:B263)</f>
        <v>506667</v>
      </c>
      <c r="C264" s="22">
        <f>SUM(C254:C263)</f>
        <v>523240</v>
      </c>
      <c r="D264" s="22">
        <f>C264-B264</f>
        <v>16573</v>
      </c>
    </row>
    <row r="265" spans="1:4" ht="12.75">
      <c r="A265" s="6"/>
      <c r="B265" s="34"/>
      <c r="C265" s="34"/>
      <c r="D265" s="35"/>
    </row>
    <row r="266" spans="1:4" ht="12.75">
      <c r="A266" s="12" t="s">
        <v>42</v>
      </c>
      <c r="B266" s="9"/>
      <c r="C266" s="9"/>
      <c r="D266" s="20"/>
    </row>
    <row r="267" spans="1:4" ht="12.75">
      <c r="A267" s="18"/>
      <c r="B267" s="20"/>
      <c r="C267" s="20"/>
      <c r="D267" s="20"/>
    </row>
    <row r="268" spans="1:4" ht="12.75">
      <c r="A268" s="18" t="s">
        <v>55</v>
      </c>
      <c r="B268" s="20">
        <v>0</v>
      </c>
      <c r="C268" s="20">
        <v>48</v>
      </c>
      <c r="D268" s="20">
        <f>C268-B268</f>
        <v>48</v>
      </c>
    </row>
    <row r="269" spans="1:4" ht="13.5" thickBot="1">
      <c r="A269" s="18"/>
      <c r="B269" s="20"/>
      <c r="C269" s="20"/>
      <c r="D269" s="20"/>
    </row>
    <row r="270" spans="1:4" ht="13.5" thickBot="1">
      <c r="A270" s="21" t="s">
        <v>45</v>
      </c>
      <c r="B270" s="22">
        <f>SUM(B268:B269)</f>
        <v>0</v>
      </c>
      <c r="C270" s="22">
        <f>SUM(C268:C269)</f>
        <v>48</v>
      </c>
      <c r="D270" s="22">
        <f>C270-B270</f>
        <v>48</v>
      </c>
    </row>
    <row r="271" spans="1:4" ht="13.5" thickBot="1">
      <c r="A271" s="23" t="s">
        <v>46</v>
      </c>
      <c r="B271" s="24">
        <f>B264+B270</f>
        <v>506667</v>
      </c>
      <c r="C271" s="24">
        <f>C264+C270</f>
        <v>523288</v>
      </c>
      <c r="D271" s="22">
        <f>C271-B271</f>
        <v>16621</v>
      </c>
    </row>
    <row r="272" spans="1:4" ht="12.75">
      <c r="A272" s="19"/>
      <c r="B272" s="41"/>
      <c r="C272" s="41"/>
      <c r="D272" s="41"/>
    </row>
    <row r="273" spans="1:4" ht="61.5" customHeight="1">
      <c r="A273" s="158" t="s">
        <v>277</v>
      </c>
      <c r="B273" s="158"/>
      <c r="C273" s="158"/>
      <c r="D273" s="158"/>
    </row>
    <row r="274" spans="1:4" ht="12.75">
      <c r="A274" s="84"/>
      <c r="B274" s="84"/>
      <c r="C274" s="84"/>
      <c r="D274" s="84"/>
    </row>
    <row r="275" spans="1:4" ht="25.5">
      <c r="A275" s="162"/>
      <c r="B275" s="163"/>
      <c r="C275" s="127" t="s">
        <v>131</v>
      </c>
      <c r="D275" s="85" t="s">
        <v>32</v>
      </c>
    </row>
    <row r="276" spans="1:4" ht="12.75">
      <c r="A276" s="164"/>
      <c r="B276" s="165"/>
      <c r="C276" s="86" t="s">
        <v>132</v>
      </c>
      <c r="D276" s="86" t="s">
        <v>132</v>
      </c>
    </row>
    <row r="277" spans="1:4" ht="12.75">
      <c r="A277" s="166" t="s">
        <v>223</v>
      </c>
      <c r="B277" s="167"/>
      <c r="C277" s="87">
        <f>B264/1000</f>
        <v>506.667</v>
      </c>
      <c r="D277" s="87">
        <f>D264/1000</f>
        <v>16.573</v>
      </c>
    </row>
    <row r="278" spans="1:4" ht="12.75">
      <c r="A278" s="88"/>
      <c r="B278" s="89"/>
      <c r="C278" s="91"/>
      <c r="D278" s="91"/>
    </row>
    <row r="279" spans="1:4" ht="12.75">
      <c r="A279" s="159" t="s">
        <v>51</v>
      </c>
      <c r="B279" s="160"/>
      <c r="C279" s="95">
        <f>B254/1000</f>
        <v>0.505</v>
      </c>
      <c r="D279" s="95">
        <f>D254/1000</f>
        <v>-0.41</v>
      </c>
    </row>
    <row r="280" spans="1:4" ht="33.75" customHeight="1">
      <c r="A280" s="155" t="s">
        <v>278</v>
      </c>
      <c r="B280" s="157"/>
      <c r="C280" s="95"/>
      <c r="D280" s="95"/>
    </row>
    <row r="281" spans="1:4" ht="12.75">
      <c r="A281" s="92"/>
      <c r="B281" s="93"/>
      <c r="C281" s="95"/>
      <c r="D281" s="95"/>
    </row>
    <row r="282" spans="1:4" ht="12.75">
      <c r="A282" s="159" t="s">
        <v>52</v>
      </c>
      <c r="B282" s="160"/>
      <c r="C282" s="95">
        <f>B255/1000</f>
        <v>0</v>
      </c>
      <c r="D282" s="95">
        <f>D255/1000</f>
        <v>0</v>
      </c>
    </row>
    <row r="283" spans="1:4" ht="12.75">
      <c r="A283" s="155" t="s">
        <v>210</v>
      </c>
      <c r="B283" s="156"/>
      <c r="C283" s="95"/>
      <c r="D283" s="95"/>
    </row>
    <row r="284" spans="1:4" ht="12.75">
      <c r="A284" s="82"/>
      <c r="B284" s="96"/>
      <c r="C284" s="110"/>
      <c r="D284" s="110"/>
    </row>
    <row r="285" spans="1:4" ht="12.75">
      <c r="A285" s="159" t="s">
        <v>53</v>
      </c>
      <c r="B285" s="160"/>
      <c r="C285" s="95">
        <f>B256/1000</f>
        <v>33.026</v>
      </c>
      <c r="D285" s="95">
        <f>D256/1000</f>
        <v>-9.874</v>
      </c>
    </row>
    <row r="286" spans="1:4" ht="172.5" customHeight="1">
      <c r="A286" s="155" t="s">
        <v>0</v>
      </c>
      <c r="B286" s="161"/>
      <c r="C286" s="95"/>
      <c r="D286" s="95"/>
    </row>
    <row r="287" spans="1:4" ht="12.75">
      <c r="A287" s="82"/>
      <c r="B287" s="96"/>
      <c r="C287" s="110"/>
      <c r="D287" s="110"/>
    </row>
    <row r="288" spans="1:4" ht="12.75">
      <c r="A288" s="159" t="s">
        <v>54</v>
      </c>
      <c r="B288" s="160"/>
      <c r="C288" s="95">
        <f>B257/1000</f>
        <v>23.959</v>
      </c>
      <c r="D288" s="95">
        <f>D257/1000</f>
        <v>1.005</v>
      </c>
    </row>
    <row r="289" spans="1:4" ht="90.75" customHeight="1">
      <c r="A289" s="155" t="s">
        <v>1</v>
      </c>
      <c r="B289" s="161"/>
      <c r="C289" s="95"/>
      <c r="D289" s="95"/>
    </row>
    <row r="290" spans="1:4" ht="12.75">
      <c r="A290" s="82"/>
      <c r="B290" s="96"/>
      <c r="C290" s="110"/>
      <c r="D290" s="110"/>
    </row>
    <row r="291" spans="1:4" ht="12.75">
      <c r="A291" s="159" t="s">
        <v>36</v>
      </c>
      <c r="B291" s="160"/>
      <c r="C291" s="95">
        <f>B258/1000</f>
        <v>50.75</v>
      </c>
      <c r="D291" s="95">
        <f>D258/1000</f>
        <v>40.115</v>
      </c>
    </row>
    <row r="292" spans="1:4" ht="234" customHeight="1">
      <c r="A292" s="155" t="s">
        <v>2</v>
      </c>
      <c r="B292" s="161"/>
      <c r="C292" s="95"/>
      <c r="D292" s="95"/>
    </row>
    <row r="293" spans="1:4" ht="12.75">
      <c r="A293" s="82"/>
      <c r="B293" s="96"/>
      <c r="C293" s="110"/>
      <c r="D293" s="110"/>
    </row>
    <row r="294" spans="1:8" ht="12.75">
      <c r="A294" s="159" t="s">
        <v>3</v>
      </c>
      <c r="B294" s="160"/>
      <c r="C294" s="95">
        <f>(B259+B260+B261)/1000</f>
        <v>398.427</v>
      </c>
      <c r="D294" s="95">
        <f>(D259+D260+D261)/1000</f>
        <v>-14.287</v>
      </c>
      <c r="F294" s="90"/>
      <c r="H294" s="90"/>
    </row>
    <row r="295" spans="1:4" ht="129.75" customHeight="1">
      <c r="A295" s="155" t="s">
        <v>4</v>
      </c>
      <c r="B295" s="161"/>
      <c r="C295" s="95"/>
      <c r="D295" s="95"/>
    </row>
    <row r="296" spans="1:4" ht="12.75">
      <c r="A296" s="92"/>
      <c r="B296" s="93"/>
      <c r="C296" s="95"/>
      <c r="D296" s="95"/>
    </row>
    <row r="297" spans="1:4" ht="12.75">
      <c r="A297" s="177"/>
      <c r="B297" s="47">
        <v>2005</v>
      </c>
      <c r="C297" s="47">
        <v>2006</v>
      </c>
      <c r="D297" s="47">
        <v>2006</v>
      </c>
    </row>
    <row r="298" spans="1:4" ht="12.75">
      <c r="A298" s="178"/>
      <c r="B298" s="55" t="s">
        <v>134</v>
      </c>
      <c r="C298" s="55" t="s">
        <v>135</v>
      </c>
      <c r="D298" s="55" t="s">
        <v>135</v>
      </c>
    </row>
    <row r="299" spans="1:4" ht="12.75">
      <c r="A299" s="75"/>
      <c r="B299" s="47" t="s">
        <v>137</v>
      </c>
      <c r="C299" s="47" t="s">
        <v>138</v>
      </c>
      <c r="D299" s="47" t="s">
        <v>137</v>
      </c>
    </row>
    <row r="300" spans="1:8" ht="12.75">
      <c r="A300" s="58" t="s">
        <v>187</v>
      </c>
      <c r="B300" s="59"/>
      <c r="C300" s="59"/>
      <c r="D300" s="59"/>
      <c r="H300" s="83"/>
    </row>
    <row r="301" spans="1:4" ht="12.75">
      <c r="A301" s="51" t="s">
        <v>161</v>
      </c>
      <c r="B301" s="57">
        <v>1052</v>
      </c>
      <c r="C301" s="52"/>
      <c r="D301" s="52"/>
    </row>
    <row r="302" spans="1:4" ht="12.75">
      <c r="A302" s="51" t="s">
        <v>162</v>
      </c>
      <c r="B302" s="52" t="s">
        <v>188</v>
      </c>
      <c r="C302" s="52"/>
      <c r="D302" s="52"/>
    </row>
    <row r="303" spans="1:4" ht="12.75">
      <c r="A303" s="58" t="s">
        <v>189</v>
      </c>
      <c r="B303" s="52"/>
      <c r="C303" s="52"/>
      <c r="D303" s="52"/>
    </row>
    <row r="304" spans="1:4" ht="12.75">
      <c r="A304" s="51" t="s">
        <v>161</v>
      </c>
      <c r="B304" s="57">
        <v>2814</v>
      </c>
      <c r="C304" s="57">
        <v>2781</v>
      </c>
      <c r="D304" s="52"/>
    </row>
    <row r="305" spans="1:4" ht="12.75">
      <c r="A305" s="51" t="s">
        <v>162</v>
      </c>
      <c r="B305" s="52">
        <v>8.9</v>
      </c>
      <c r="C305" s="126">
        <v>9</v>
      </c>
      <c r="D305" s="52"/>
    </row>
    <row r="306" spans="1:4" ht="12.75">
      <c r="A306" s="58" t="s">
        <v>190</v>
      </c>
      <c r="B306" s="52"/>
      <c r="C306" s="52"/>
      <c r="D306" s="52"/>
    </row>
    <row r="307" spans="1:4" ht="12.75">
      <c r="A307" s="51" t="s">
        <v>161</v>
      </c>
      <c r="B307" s="57">
        <v>4590</v>
      </c>
      <c r="C307" s="52"/>
      <c r="D307" s="52"/>
    </row>
    <row r="308" spans="1:4" ht="12.75">
      <c r="A308" s="51" t="s">
        <v>162</v>
      </c>
      <c r="B308" s="57">
        <v>34336</v>
      </c>
      <c r="C308" s="52"/>
      <c r="D308" s="52"/>
    </row>
    <row r="309" spans="1:4" ht="12.75">
      <c r="A309" s="58" t="s">
        <v>191</v>
      </c>
      <c r="B309" s="52"/>
      <c r="C309" s="52"/>
      <c r="D309" s="52"/>
    </row>
    <row r="310" spans="1:4" ht="12.75">
      <c r="A310" s="51" t="s">
        <v>161</v>
      </c>
      <c r="B310" s="57">
        <v>2350</v>
      </c>
      <c r="C310" s="52"/>
      <c r="D310" s="52"/>
    </row>
    <row r="311" spans="1:4" ht="12.75">
      <c r="A311" s="51" t="s">
        <v>162</v>
      </c>
      <c r="B311" s="52">
        <v>26.2</v>
      </c>
      <c r="C311" s="52"/>
      <c r="D311" s="52"/>
    </row>
    <row r="312" spans="1:4" ht="12.75">
      <c r="A312" s="58" t="s">
        <v>192</v>
      </c>
      <c r="B312" s="52"/>
      <c r="C312" s="52"/>
      <c r="D312" s="52"/>
    </row>
    <row r="313" spans="1:4" ht="12.75">
      <c r="A313" s="51" t="s">
        <v>161</v>
      </c>
      <c r="B313" s="57">
        <v>1827</v>
      </c>
      <c r="C313" s="52"/>
      <c r="D313" s="52"/>
    </row>
    <row r="314" spans="1:4" ht="12.75">
      <c r="A314" s="51" t="s">
        <v>162</v>
      </c>
      <c r="B314" s="52">
        <v>26.2</v>
      </c>
      <c r="C314" s="52"/>
      <c r="D314" s="52"/>
    </row>
    <row r="315" spans="1:4" ht="12.75">
      <c r="A315" s="51"/>
      <c r="B315" s="52"/>
      <c r="C315" s="52"/>
      <c r="D315" s="52"/>
    </row>
    <row r="316" spans="1:4" ht="12.75">
      <c r="A316" s="58" t="s">
        <v>22</v>
      </c>
      <c r="B316" s="52"/>
      <c r="C316" s="52"/>
      <c r="D316" s="52"/>
    </row>
    <row r="317" spans="1:4" ht="12.75">
      <c r="A317" s="51" t="s">
        <v>161</v>
      </c>
      <c r="B317" s="52"/>
      <c r="C317" s="57">
        <v>11014</v>
      </c>
      <c r="D317" s="57">
        <v>10879</v>
      </c>
    </row>
    <row r="318" spans="1:4" ht="12.75">
      <c r="A318" s="51" t="s">
        <v>162</v>
      </c>
      <c r="B318" s="52"/>
      <c r="C318" s="52">
        <v>34.3</v>
      </c>
      <c r="D318" s="52">
        <v>35.1</v>
      </c>
    </row>
    <row r="319" spans="1:4" ht="12.75">
      <c r="A319" s="58" t="s">
        <v>193</v>
      </c>
      <c r="B319" s="52"/>
      <c r="C319" s="52"/>
      <c r="D319" s="52"/>
    </row>
    <row r="320" spans="1:4" ht="12.75">
      <c r="A320" s="51" t="s">
        <v>161</v>
      </c>
      <c r="B320" s="52"/>
      <c r="C320" s="57">
        <v>11437</v>
      </c>
      <c r="D320" s="57">
        <v>10604</v>
      </c>
    </row>
    <row r="321" spans="1:4" ht="12.75">
      <c r="A321" s="53" t="s">
        <v>162</v>
      </c>
      <c r="B321" s="142"/>
      <c r="C321" s="52">
        <v>21.4</v>
      </c>
      <c r="D321" s="52">
        <v>24.4</v>
      </c>
    </row>
    <row r="322" spans="1:4" ht="12.75">
      <c r="A322" s="136" t="s">
        <v>156</v>
      </c>
      <c r="B322" s="151"/>
      <c r="C322" s="150"/>
      <c r="D322" s="130"/>
    </row>
    <row r="323" spans="1:4" ht="32.25" customHeight="1">
      <c r="A323" s="182" t="s">
        <v>27</v>
      </c>
      <c r="B323" s="183"/>
      <c r="C323" s="120"/>
      <c r="D323" s="95"/>
    </row>
    <row r="324" spans="1:4" ht="12.75">
      <c r="A324" s="82"/>
      <c r="B324" s="96"/>
      <c r="C324" s="96"/>
      <c r="D324" s="110"/>
    </row>
    <row r="325" spans="1:4" ht="12.75">
      <c r="A325" s="159" t="s">
        <v>126</v>
      </c>
      <c r="B325" s="160"/>
      <c r="C325" s="120">
        <f>B262/1000</f>
        <v>0</v>
      </c>
      <c r="D325" s="95">
        <f>D262/1000</f>
        <v>0.024</v>
      </c>
    </row>
    <row r="326" spans="1:4" ht="12.75">
      <c r="A326" s="152" t="s">
        <v>210</v>
      </c>
      <c r="B326" s="112"/>
      <c r="C326" s="120"/>
      <c r="D326" s="95"/>
    </row>
    <row r="327" spans="1:4" ht="12.75">
      <c r="A327" s="111"/>
      <c r="B327" s="112"/>
      <c r="C327" s="113"/>
      <c r="D327" s="113"/>
    </row>
    <row r="328" spans="1:4" ht="25.5">
      <c r="A328" s="162"/>
      <c r="B328" s="163"/>
      <c r="C328" s="127" t="s">
        <v>131</v>
      </c>
      <c r="D328" s="85" t="s">
        <v>32</v>
      </c>
    </row>
    <row r="329" spans="1:4" ht="12.75">
      <c r="A329" s="164"/>
      <c r="B329" s="165"/>
      <c r="C329" s="86" t="s">
        <v>132</v>
      </c>
      <c r="D329" s="86" t="s">
        <v>132</v>
      </c>
    </row>
    <row r="330" spans="1:4" ht="12.75">
      <c r="A330" s="166" t="s">
        <v>45</v>
      </c>
      <c r="B330" s="167"/>
      <c r="C330" s="87">
        <f>B270/1000</f>
        <v>0</v>
      </c>
      <c r="D330" s="87">
        <f>D270/1000</f>
        <v>0.048</v>
      </c>
    </row>
    <row r="331" spans="1:4" ht="12.75">
      <c r="A331" s="88"/>
      <c r="B331" s="89"/>
      <c r="C331" s="91"/>
      <c r="D331" s="91"/>
    </row>
    <row r="332" spans="1:4" ht="12.75">
      <c r="A332" s="159" t="s">
        <v>55</v>
      </c>
      <c r="B332" s="160"/>
      <c r="C332" s="95">
        <f>B268/1000</f>
        <v>0</v>
      </c>
      <c r="D332" s="95">
        <f>D268/1000</f>
        <v>0.048</v>
      </c>
    </row>
    <row r="333" spans="1:4" ht="12.75">
      <c r="A333" s="152" t="s">
        <v>210</v>
      </c>
      <c r="B333" s="93"/>
      <c r="C333" s="95"/>
      <c r="D333" s="95"/>
    </row>
    <row r="334" spans="1:4" ht="12.75">
      <c r="A334" s="111"/>
      <c r="B334" s="112"/>
      <c r="C334" s="113"/>
      <c r="D334" s="113"/>
    </row>
    <row r="335" spans="1:4" ht="12.75">
      <c r="A335" s="114"/>
      <c r="B335" s="114"/>
      <c r="C335" s="94"/>
      <c r="D335" s="115"/>
    </row>
    <row r="336" spans="1:4" ht="12.75">
      <c r="A336" s="84"/>
      <c r="B336" s="84"/>
      <c r="C336" s="84"/>
      <c r="D336" s="84"/>
    </row>
    <row r="337" ht="15">
      <c r="A337" s="1" t="s">
        <v>121</v>
      </c>
    </row>
    <row r="338" ht="13.5" thickBot="1"/>
    <row r="339" spans="1:4" ht="12.75" customHeight="1">
      <c r="A339" s="179" t="s">
        <v>120</v>
      </c>
      <c r="B339" s="138" t="s">
        <v>30</v>
      </c>
      <c r="C339" s="170" t="s">
        <v>31</v>
      </c>
      <c r="D339" s="170" t="s">
        <v>32</v>
      </c>
    </row>
    <row r="340" spans="1:4" ht="12.75">
      <c r="A340" s="180"/>
      <c r="B340" s="139"/>
      <c r="C340" s="171"/>
      <c r="D340" s="171"/>
    </row>
    <row r="341" spans="1:4" ht="12.75">
      <c r="A341" s="4"/>
      <c r="B341" s="139"/>
      <c r="C341" s="171"/>
      <c r="D341" s="171"/>
    </row>
    <row r="342" spans="1:4" ht="13.5" thickBot="1">
      <c r="A342" s="5" t="s">
        <v>33</v>
      </c>
      <c r="B342" s="140"/>
      <c r="C342" s="137"/>
      <c r="D342" s="137"/>
    </row>
    <row r="343" spans="1:4" ht="12.75">
      <c r="A343" s="13"/>
      <c r="B343" s="38"/>
      <c r="C343" s="38"/>
      <c r="D343" s="38"/>
    </row>
    <row r="344" spans="1:4" ht="12.75">
      <c r="A344" s="17" t="s">
        <v>222</v>
      </c>
      <c r="B344" s="39"/>
      <c r="C344" s="39"/>
      <c r="D344" s="39"/>
    </row>
    <row r="345" spans="1:4" ht="12.75">
      <c r="A345" s="18"/>
      <c r="B345" s="20"/>
      <c r="C345" s="20"/>
      <c r="D345" s="20"/>
    </row>
    <row r="346" spans="1:4" ht="12.75">
      <c r="A346" s="18" t="s">
        <v>53</v>
      </c>
      <c r="B346" s="20">
        <v>42470</v>
      </c>
      <c r="C346" s="20">
        <v>44259</v>
      </c>
      <c r="D346" s="20">
        <f>C346-B346</f>
        <v>1789</v>
      </c>
    </row>
    <row r="347" spans="1:4" ht="12.75">
      <c r="A347" s="18" t="s">
        <v>36</v>
      </c>
      <c r="B347" s="20">
        <v>1545</v>
      </c>
      <c r="C347" s="20">
        <v>0</v>
      </c>
      <c r="D347" s="20">
        <f>C347-B347</f>
        <v>-1545</v>
      </c>
    </row>
    <row r="348" spans="1:4" ht="12.75">
      <c r="A348" s="18" t="s">
        <v>55</v>
      </c>
      <c r="B348" s="20">
        <v>2871</v>
      </c>
      <c r="C348" s="20">
        <v>0</v>
      </c>
      <c r="D348" s="20">
        <f>C348-B348</f>
        <v>-2871</v>
      </c>
    </row>
    <row r="349" spans="1:4" ht="12.75">
      <c r="A349" s="18" t="s">
        <v>56</v>
      </c>
      <c r="B349" s="20">
        <v>26242</v>
      </c>
      <c r="C349" s="20">
        <v>25740</v>
      </c>
      <c r="D349" s="20">
        <f>C349-B349</f>
        <v>-502</v>
      </c>
    </row>
    <row r="350" spans="1:4" ht="12.75">
      <c r="A350" s="18" t="s">
        <v>57</v>
      </c>
      <c r="B350" s="20">
        <v>4619</v>
      </c>
      <c r="C350" s="20">
        <v>4373</v>
      </c>
      <c r="D350" s="20">
        <f>C350-B350</f>
        <v>-246</v>
      </c>
    </row>
    <row r="351" spans="1:4" ht="13.5" thickBot="1">
      <c r="A351" s="18"/>
      <c r="B351" s="20"/>
      <c r="C351" s="20"/>
      <c r="D351" s="20"/>
    </row>
    <row r="352" spans="1:4" ht="13.5" thickBot="1">
      <c r="A352" s="21" t="s">
        <v>223</v>
      </c>
      <c r="B352" s="22">
        <f>SUM(B346:B351)</f>
        <v>77747</v>
      </c>
      <c r="C352" s="22">
        <f>SUM(C346:C351)</f>
        <v>74372</v>
      </c>
      <c r="D352" s="22">
        <f>C352-B352</f>
        <v>-3375</v>
      </c>
    </row>
    <row r="354" spans="1:4" ht="70.5" customHeight="1">
      <c r="A354" s="158" t="s">
        <v>5</v>
      </c>
      <c r="B354" s="158"/>
      <c r="C354" s="158"/>
      <c r="D354" s="158"/>
    </row>
    <row r="355" spans="1:4" ht="12.75">
      <c r="A355" s="84"/>
      <c r="B355" s="84"/>
      <c r="C355" s="84"/>
      <c r="D355" s="84"/>
    </row>
    <row r="356" spans="1:4" ht="25.5">
      <c r="A356" s="162"/>
      <c r="B356" s="163"/>
      <c r="C356" s="127" t="s">
        <v>131</v>
      </c>
      <c r="D356" s="85" t="s">
        <v>32</v>
      </c>
    </row>
    <row r="357" spans="1:4" ht="12.75">
      <c r="A357" s="164"/>
      <c r="B357" s="165"/>
      <c r="C357" s="86" t="s">
        <v>132</v>
      </c>
      <c r="D357" s="86" t="s">
        <v>132</v>
      </c>
    </row>
    <row r="358" spans="1:4" ht="12.75">
      <c r="A358" s="166" t="s">
        <v>223</v>
      </c>
      <c r="B358" s="167"/>
      <c r="C358" s="87">
        <f>B352/1000</f>
        <v>77.747</v>
      </c>
      <c r="D358" s="87">
        <f>D352/1000</f>
        <v>-3.375</v>
      </c>
    </row>
    <row r="359" spans="1:4" ht="12.75">
      <c r="A359" s="88"/>
      <c r="B359" s="89"/>
      <c r="C359" s="91"/>
      <c r="D359" s="91"/>
    </row>
    <row r="360" spans="1:4" ht="12.75">
      <c r="A360" s="159" t="s">
        <v>53</v>
      </c>
      <c r="B360" s="160"/>
      <c r="C360" s="95">
        <f>B346/1000</f>
        <v>42.47</v>
      </c>
      <c r="D360" s="95">
        <f>D346/1000</f>
        <v>1.789</v>
      </c>
    </row>
    <row r="361" spans="1:4" ht="81.75" customHeight="1">
      <c r="A361" s="155" t="s">
        <v>6</v>
      </c>
      <c r="B361" s="161"/>
      <c r="C361" s="95"/>
      <c r="D361" s="95"/>
    </row>
    <row r="362" spans="1:4" ht="12.75">
      <c r="A362" s="92"/>
      <c r="B362" s="93"/>
      <c r="C362" s="95"/>
      <c r="D362" s="95"/>
    </row>
    <row r="363" spans="1:4" ht="12.75">
      <c r="A363" s="159" t="s">
        <v>36</v>
      </c>
      <c r="B363" s="160"/>
      <c r="C363" s="95">
        <f>B347/1000</f>
        <v>1.545</v>
      </c>
      <c r="D363" s="95">
        <f>D347/1000</f>
        <v>-1.545</v>
      </c>
    </row>
    <row r="364" spans="1:4" ht="78.75" customHeight="1">
      <c r="A364" s="155" t="s">
        <v>7</v>
      </c>
      <c r="B364" s="161"/>
      <c r="C364" s="95"/>
      <c r="D364" s="95"/>
    </row>
    <row r="365" spans="1:4" ht="12.75">
      <c r="A365" s="82"/>
      <c r="B365" s="96"/>
      <c r="C365" s="110"/>
      <c r="D365" s="110"/>
    </row>
    <row r="366" spans="1:4" ht="12.75">
      <c r="A366" s="159" t="s">
        <v>55</v>
      </c>
      <c r="B366" s="160"/>
      <c r="C366" s="95">
        <f>B348/1000</f>
        <v>2.871</v>
      </c>
      <c r="D366" s="95">
        <f>D348/1000</f>
        <v>-2.871</v>
      </c>
    </row>
    <row r="367" spans="1:4" ht="102" customHeight="1">
      <c r="A367" s="155" t="s">
        <v>8</v>
      </c>
      <c r="B367" s="161"/>
      <c r="C367" s="95"/>
      <c r="D367" s="95"/>
    </row>
    <row r="368" spans="1:4" ht="12.75">
      <c r="A368" s="82"/>
      <c r="B368" s="96"/>
      <c r="C368" s="110"/>
      <c r="D368" s="110"/>
    </row>
    <row r="369" spans="1:4" ht="12.75">
      <c r="A369" s="159" t="s">
        <v>56</v>
      </c>
      <c r="B369" s="160"/>
      <c r="C369" s="95">
        <f>B349/1000</f>
        <v>26.242</v>
      </c>
      <c r="D369" s="95">
        <f>D349/1000</f>
        <v>-0.502</v>
      </c>
    </row>
    <row r="370" spans="1:4" ht="12.75">
      <c r="A370" s="155" t="s">
        <v>210</v>
      </c>
      <c r="B370" s="156"/>
      <c r="C370" s="95"/>
      <c r="D370" s="95"/>
    </row>
    <row r="371" spans="1:4" ht="12.75">
      <c r="A371" s="82"/>
      <c r="B371" s="96"/>
      <c r="C371" s="110"/>
      <c r="D371" s="110"/>
    </row>
    <row r="372" spans="1:4" ht="12.75">
      <c r="A372" s="159" t="s">
        <v>57</v>
      </c>
      <c r="B372" s="160"/>
      <c r="C372" s="95">
        <f>B350/1000</f>
        <v>4.619</v>
      </c>
      <c r="D372" s="95">
        <f>D350/1000</f>
        <v>-0.246</v>
      </c>
    </row>
    <row r="373" spans="1:4" ht="12.75">
      <c r="A373" s="155" t="s">
        <v>210</v>
      </c>
      <c r="B373" s="156"/>
      <c r="C373" s="95"/>
      <c r="D373" s="95"/>
    </row>
    <row r="374" spans="1:4" ht="12.75">
      <c r="A374" s="92"/>
      <c r="B374" s="93"/>
      <c r="C374" s="95"/>
      <c r="D374" s="95"/>
    </row>
    <row r="375" spans="1:4" ht="12.75">
      <c r="A375" s="177"/>
      <c r="B375" s="47">
        <v>2005</v>
      </c>
      <c r="C375" s="47">
        <v>2006</v>
      </c>
      <c r="D375" s="47">
        <v>2006</v>
      </c>
    </row>
    <row r="376" spans="1:4" ht="12.75">
      <c r="A376" s="178"/>
      <c r="B376" s="55" t="s">
        <v>134</v>
      </c>
      <c r="C376" s="55" t="s">
        <v>135</v>
      </c>
      <c r="D376" s="55" t="s">
        <v>135</v>
      </c>
    </row>
    <row r="377" spans="1:4" ht="12.75">
      <c r="A377" s="75"/>
      <c r="B377" s="47" t="s">
        <v>137</v>
      </c>
      <c r="C377" s="47" t="s">
        <v>138</v>
      </c>
      <c r="D377" s="47" t="s">
        <v>137</v>
      </c>
    </row>
    <row r="378" spans="1:4" ht="12.75">
      <c r="A378" s="58" t="s">
        <v>23</v>
      </c>
      <c r="B378" s="59"/>
      <c r="C378" s="59"/>
      <c r="D378" s="59"/>
    </row>
    <row r="379" spans="1:4" ht="12.75">
      <c r="A379" s="51" t="s">
        <v>161</v>
      </c>
      <c r="B379" s="52">
        <v>250</v>
      </c>
      <c r="C379" s="52">
        <v>285</v>
      </c>
      <c r="D379" s="52">
        <v>285</v>
      </c>
    </row>
    <row r="380" spans="1:4" ht="12.75">
      <c r="A380" s="51" t="s">
        <v>162</v>
      </c>
      <c r="B380" s="131">
        <v>170.842</v>
      </c>
      <c r="C380" s="131">
        <v>209.3</v>
      </c>
      <c r="D380" s="131">
        <v>206.5</v>
      </c>
    </row>
    <row r="381" spans="1:4" ht="12.75">
      <c r="A381" s="58" t="s">
        <v>24</v>
      </c>
      <c r="B381" s="52"/>
      <c r="C381" s="52"/>
      <c r="D381" s="52"/>
    </row>
    <row r="382" spans="1:4" ht="12.75">
      <c r="A382" s="51" t="s">
        <v>161</v>
      </c>
      <c r="B382" s="52">
        <v>284</v>
      </c>
      <c r="C382" s="52">
        <v>315</v>
      </c>
      <c r="D382" s="52">
        <v>308</v>
      </c>
    </row>
    <row r="383" spans="1:4" ht="12.75">
      <c r="A383" s="51" t="s">
        <v>162</v>
      </c>
      <c r="B383" s="131">
        <v>140.08</v>
      </c>
      <c r="C383" s="131">
        <v>117.2</v>
      </c>
      <c r="D383" s="131">
        <v>125.9</v>
      </c>
    </row>
    <row r="384" spans="1:4" ht="12.75">
      <c r="A384" s="58" t="s">
        <v>25</v>
      </c>
      <c r="B384" s="52"/>
      <c r="C384" s="52"/>
      <c r="D384" s="52"/>
    </row>
    <row r="385" spans="1:4" ht="12.75">
      <c r="A385" s="51" t="s">
        <v>161</v>
      </c>
      <c r="B385" s="52" t="s">
        <v>26</v>
      </c>
      <c r="C385" s="52">
        <v>28</v>
      </c>
      <c r="D385" s="52">
        <v>28</v>
      </c>
    </row>
    <row r="386" spans="1:4" ht="12.75">
      <c r="A386" s="53" t="s">
        <v>162</v>
      </c>
      <c r="B386" s="142" t="s">
        <v>26</v>
      </c>
      <c r="C386" s="131">
        <v>212.5</v>
      </c>
      <c r="D386" s="131">
        <v>223.4</v>
      </c>
    </row>
    <row r="387" spans="1:4" ht="12.75">
      <c r="A387" s="136" t="s">
        <v>156</v>
      </c>
      <c r="B387" s="151"/>
      <c r="C387" s="74"/>
      <c r="D387" s="55"/>
    </row>
    <row r="388" spans="1:4" ht="32.25" customHeight="1">
      <c r="A388" s="182" t="s">
        <v>27</v>
      </c>
      <c r="B388" s="183"/>
      <c r="C388" s="120"/>
      <c r="D388" s="95"/>
    </row>
    <row r="389" spans="1:4" ht="12.75">
      <c r="A389" s="106"/>
      <c r="B389" s="107"/>
      <c r="C389" s="107"/>
      <c r="D389" s="108"/>
    </row>
    <row r="390" spans="1:4" ht="12.75">
      <c r="A390" s="84"/>
      <c r="B390" s="84"/>
      <c r="C390" s="84"/>
      <c r="D390" s="84"/>
    </row>
    <row r="392" ht="15">
      <c r="A392" s="1" t="s">
        <v>58</v>
      </c>
    </row>
    <row r="393" ht="13.5" thickBot="1"/>
    <row r="394" spans="1:4" ht="12.75">
      <c r="A394" s="3" t="s">
        <v>59</v>
      </c>
      <c r="B394" s="138" t="s">
        <v>30</v>
      </c>
      <c r="C394" s="170" t="s">
        <v>31</v>
      </c>
      <c r="D394" s="170" t="s">
        <v>32</v>
      </c>
    </row>
    <row r="395" spans="1:4" ht="12.75">
      <c r="A395" s="4"/>
      <c r="B395" s="139"/>
      <c r="C395" s="171"/>
      <c r="D395" s="171"/>
    </row>
    <row r="396" spans="1:4" ht="12.75">
      <c r="A396" s="4"/>
      <c r="B396" s="139"/>
      <c r="C396" s="171"/>
      <c r="D396" s="171"/>
    </row>
    <row r="397" spans="1:4" ht="13.5" thickBot="1">
      <c r="A397" s="5" t="s">
        <v>33</v>
      </c>
      <c r="B397" s="140"/>
      <c r="C397" s="137"/>
      <c r="D397" s="137"/>
    </row>
    <row r="398" spans="1:4" ht="12.75">
      <c r="A398" s="6"/>
      <c r="B398" s="34"/>
      <c r="C398" s="34"/>
      <c r="D398" s="35"/>
    </row>
    <row r="399" spans="1:4" ht="12.75">
      <c r="A399" s="7" t="s">
        <v>222</v>
      </c>
      <c r="B399" s="36"/>
      <c r="C399" s="36"/>
      <c r="D399" s="37"/>
    </row>
    <row r="400" spans="1:4" ht="12.75">
      <c r="A400" s="8"/>
      <c r="B400" s="9"/>
      <c r="C400" s="9"/>
      <c r="D400" s="20"/>
    </row>
    <row r="401" spans="1:4" ht="12.75">
      <c r="A401" s="8" t="s">
        <v>60</v>
      </c>
      <c r="B401" s="9">
        <v>1295664</v>
      </c>
      <c r="C401" s="9">
        <v>1327444</v>
      </c>
      <c r="D401" s="20">
        <f>C401-B401</f>
        <v>31780</v>
      </c>
    </row>
    <row r="402" spans="1:4" ht="12.75">
      <c r="A402" s="8" t="s">
        <v>52</v>
      </c>
      <c r="B402" s="9">
        <v>9095</v>
      </c>
      <c r="C402" s="9">
        <v>4501</v>
      </c>
      <c r="D402" s="20">
        <f aca="true" t="shared" si="2" ref="D402:D414">C402-B402</f>
        <v>-4594</v>
      </c>
    </row>
    <row r="403" spans="1:4" ht="12.75">
      <c r="A403" s="8" t="s">
        <v>61</v>
      </c>
      <c r="B403" s="9">
        <v>4913</v>
      </c>
      <c r="C403" s="9">
        <v>6129</v>
      </c>
      <c r="D403" s="20">
        <f t="shared" si="2"/>
        <v>1216</v>
      </c>
    </row>
    <row r="404" spans="1:4" ht="12.75">
      <c r="A404" s="8" t="s">
        <v>62</v>
      </c>
      <c r="B404" s="9">
        <v>22928</v>
      </c>
      <c r="C404" s="9">
        <v>21130</v>
      </c>
      <c r="D404" s="20">
        <f t="shared" si="2"/>
        <v>-1798</v>
      </c>
    </row>
    <row r="405" spans="1:4" ht="12.75">
      <c r="A405" s="25" t="s">
        <v>63</v>
      </c>
      <c r="B405" s="9">
        <v>0</v>
      </c>
      <c r="C405" s="9">
        <v>59</v>
      </c>
      <c r="D405" s="20">
        <f t="shared" si="2"/>
        <v>59</v>
      </c>
    </row>
    <row r="406" spans="1:4" ht="12.75">
      <c r="A406" s="8" t="s">
        <v>65</v>
      </c>
      <c r="B406" s="9">
        <v>297951</v>
      </c>
      <c r="C406" s="9">
        <v>305062</v>
      </c>
      <c r="D406" s="20">
        <f t="shared" si="2"/>
        <v>7111</v>
      </c>
    </row>
    <row r="407" spans="1:4" ht="12.75">
      <c r="A407" s="8" t="s">
        <v>66</v>
      </c>
      <c r="B407" s="9">
        <v>19351</v>
      </c>
      <c r="C407" s="9">
        <v>20525</v>
      </c>
      <c r="D407" s="20">
        <f t="shared" si="2"/>
        <v>1174</v>
      </c>
    </row>
    <row r="408" spans="1:4" ht="12.75">
      <c r="A408" s="8" t="s">
        <v>67</v>
      </c>
      <c r="B408" s="9">
        <v>21731</v>
      </c>
      <c r="C408" s="9">
        <v>24983</v>
      </c>
      <c r="D408" s="20">
        <f t="shared" si="2"/>
        <v>3252</v>
      </c>
    </row>
    <row r="409" spans="1:4" ht="12.75">
      <c r="A409" s="8" t="s">
        <v>68</v>
      </c>
      <c r="B409" s="9">
        <v>1728</v>
      </c>
      <c r="C409" s="9">
        <v>9399</v>
      </c>
      <c r="D409" s="20">
        <f t="shared" si="2"/>
        <v>7671</v>
      </c>
    </row>
    <row r="410" spans="1:4" ht="12.75">
      <c r="A410" s="8" t="s">
        <v>69</v>
      </c>
      <c r="B410" s="9">
        <v>7968</v>
      </c>
      <c r="C410" s="9">
        <v>8833</v>
      </c>
      <c r="D410" s="20">
        <f t="shared" si="2"/>
        <v>865</v>
      </c>
    </row>
    <row r="411" spans="1:4" ht="12.75">
      <c r="A411" s="8" t="s">
        <v>70</v>
      </c>
      <c r="B411" s="9">
        <v>47323</v>
      </c>
      <c r="C411" s="9">
        <v>45831</v>
      </c>
      <c r="D411" s="20">
        <f t="shared" si="2"/>
        <v>-1492</v>
      </c>
    </row>
    <row r="412" spans="1:4" ht="12.75">
      <c r="A412" s="8" t="s">
        <v>55</v>
      </c>
      <c r="B412" s="9">
        <v>0</v>
      </c>
      <c r="C412" s="9">
        <v>119</v>
      </c>
      <c r="D412" s="20">
        <f t="shared" si="2"/>
        <v>119</v>
      </c>
    </row>
    <row r="413" spans="1:4" ht="12.75">
      <c r="A413" s="8" t="s">
        <v>71</v>
      </c>
      <c r="B413" s="9">
        <v>0</v>
      </c>
      <c r="C413" s="9">
        <v>506</v>
      </c>
      <c r="D413" s="20">
        <f t="shared" si="2"/>
        <v>506</v>
      </c>
    </row>
    <row r="414" spans="1:4" ht="12.75">
      <c r="A414" s="25" t="s">
        <v>72</v>
      </c>
      <c r="B414" s="116">
        <v>0</v>
      </c>
      <c r="C414" s="116">
        <v>17</v>
      </c>
      <c r="D414" s="20">
        <f t="shared" si="2"/>
        <v>17</v>
      </c>
    </row>
    <row r="415" spans="1:4" ht="13.5" thickBot="1">
      <c r="A415" s="8"/>
      <c r="B415" s="9"/>
      <c r="C415" s="9"/>
      <c r="D415" s="116"/>
    </row>
    <row r="416" spans="1:4" ht="13.5" thickBot="1">
      <c r="A416" s="26" t="s">
        <v>223</v>
      </c>
      <c r="B416" s="27">
        <f>SUM(B401:B415)</f>
        <v>1728652</v>
      </c>
      <c r="C416" s="27">
        <f>SUM(C401:C415)</f>
        <v>1774538</v>
      </c>
      <c r="D416" s="27">
        <f>C416-B416</f>
        <v>45886</v>
      </c>
    </row>
    <row r="417" spans="1:4" ht="12.75">
      <c r="A417" s="6"/>
      <c r="B417" s="34"/>
      <c r="C417" s="34"/>
      <c r="D417" s="35"/>
    </row>
    <row r="418" spans="1:4" ht="12.75">
      <c r="A418" s="12" t="s">
        <v>42</v>
      </c>
      <c r="B418" s="9"/>
      <c r="C418" s="9"/>
      <c r="D418" s="20"/>
    </row>
    <row r="419" spans="1:4" ht="12.75">
      <c r="A419" s="18"/>
      <c r="B419" s="20"/>
      <c r="C419" s="20"/>
      <c r="D419" s="20"/>
    </row>
    <row r="420" spans="1:4" ht="12.75">
      <c r="A420" s="8" t="s">
        <v>62</v>
      </c>
      <c r="B420" s="20">
        <v>0</v>
      </c>
      <c r="C420" s="20">
        <v>-1</v>
      </c>
      <c r="D420" s="20">
        <f>C420-B420</f>
        <v>-1</v>
      </c>
    </row>
    <row r="421" spans="1:4" ht="13.5" thickBot="1">
      <c r="A421" s="18"/>
      <c r="B421" s="20"/>
      <c r="C421" s="20"/>
      <c r="D421" s="20"/>
    </row>
    <row r="422" spans="1:4" ht="13.5" thickBot="1">
      <c r="A422" s="21" t="s">
        <v>45</v>
      </c>
      <c r="B422" s="22">
        <f>SUM(B420:B421)</f>
        <v>0</v>
      </c>
      <c r="C422" s="22">
        <f>SUM(C420:C421)</f>
        <v>-1</v>
      </c>
      <c r="D422" s="22">
        <f>C422-B422</f>
        <v>-1</v>
      </c>
    </row>
    <row r="423" spans="1:4" ht="13.5" thickBot="1">
      <c r="A423" s="23" t="s">
        <v>46</v>
      </c>
      <c r="B423" s="24">
        <f>B416+B422</f>
        <v>1728652</v>
      </c>
      <c r="C423" s="24">
        <f>C416+C422</f>
        <v>1774537</v>
      </c>
      <c r="D423" s="22">
        <f>C423-B423</f>
        <v>45885</v>
      </c>
    </row>
    <row r="424" spans="1:4" ht="12.75">
      <c r="A424" s="44"/>
      <c r="B424" s="45"/>
      <c r="C424" s="45"/>
      <c r="D424" s="45"/>
    </row>
    <row r="425" spans="1:4" ht="41.25" customHeight="1">
      <c r="A425" s="158" t="s">
        <v>21</v>
      </c>
      <c r="B425" s="158"/>
      <c r="C425" s="158"/>
      <c r="D425" s="158"/>
    </row>
    <row r="426" spans="1:4" ht="12.75">
      <c r="A426" s="44"/>
      <c r="B426" s="45"/>
      <c r="C426" s="45"/>
      <c r="D426" s="45"/>
    </row>
    <row r="427" spans="1:4" ht="25.5">
      <c r="A427" s="162"/>
      <c r="B427" s="163"/>
      <c r="C427" s="127" t="s">
        <v>131</v>
      </c>
      <c r="D427" s="85" t="s">
        <v>32</v>
      </c>
    </row>
    <row r="428" spans="1:4" ht="12.75">
      <c r="A428" s="164"/>
      <c r="B428" s="165"/>
      <c r="C428" s="86" t="s">
        <v>132</v>
      </c>
      <c r="D428" s="86" t="s">
        <v>132</v>
      </c>
    </row>
    <row r="429" spans="1:4" ht="12.75">
      <c r="A429" s="166" t="s">
        <v>223</v>
      </c>
      <c r="B429" s="167"/>
      <c r="C429" s="87">
        <f>B416/1000</f>
        <v>1728.652</v>
      </c>
      <c r="D429" s="87">
        <f>D416/1000</f>
        <v>45.886</v>
      </c>
    </row>
    <row r="430" spans="1:4" ht="12.75">
      <c r="A430" s="88"/>
      <c r="B430" s="89"/>
      <c r="C430" s="91"/>
      <c r="D430" s="91"/>
    </row>
    <row r="431" spans="1:4" ht="12.75">
      <c r="A431" s="101" t="s">
        <v>133</v>
      </c>
      <c r="B431" s="47">
        <v>2005</v>
      </c>
      <c r="C431" s="47">
        <v>2006</v>
      </c>
      <c r="D431" s="47">
        <v>2006</v>
      </c>
    </row>
    <row r="432" spans="1:4" ht="12.75">
      <c r="A432" s="50" t="s">
        <v>194</v>
      </c>
      <c r="B432" s="47" t="s">
        <v>137</v>
      </c>
      <c r="C432" s="47" t="s">
        <v>138</v>
      </c>
      <c r="D432" s="47" t="s">
        <v>195</v>
      </c>
    </row>
    <row r="433" spans="1:4" ht="12.75">
      <c r="A433" s="51" t="s">
        <v>252</v>
      </c>
      <c r="B433" s="57">
        <v>44133</v>
      </c>
      <c r="C433" s="57">
        <v>44386</v>
      </c>
      <c r="D433" s="57">
        <v>43541</v>
      </c>
    </row>
    <row r="434" spans="1:4" ht="12.75">
      <c r="A434" s="51" t="s">
        <v>197</v>
      </c>
      <c r="B434" s="52" t="s">
        <v>198</v>
      </c>
      <c r="C434" s="57">
        <v>48349.68233226693</v>
      </c>
      <c r="D434" s="57">
        <v>50379.01440818233</v>
      </c>
    </row>
    <row r="435" spans="1:4" ht="12.75">
      <c r="A435" s="51" t="s">
        <v>253</v>
      </c>
      <c r="B435" s="52" t="s">
        <v>198</v>
      </c>
      <c r="C435" s="57">
        <v>47956.708333333336</v>
      </c>
      <c r="D435" s="57">
        <v>47956.708333333336</v>
      </c>
    </row>
    <row r="436" spans="1:4" ht="12.75">
      <c r="A436" s="53" t="s">
        <v>254</v>
      </c>
      <c r="B436" s="142" t="s">
        <v>198</v>
      </c>
      <c r="C436" s="57">
        <v>877.5623153173739</v>
      </c>
      <c r="D436" s="57">
        <v>969.1196000559532</v>
      </c>
    </row>
    <row r="437" spans="1:4" ht="12.75">
      <c r="A437" s="136" t="s">
        <v>156</v>
      </c>
      <c r="B437" s="89"/>
      <c r="C437" s="153"/>
      <c r="D437" s="97"/>
    </row>
    <row r="438" spans="1:4" ht="21.75" customHeight="1">
      <c r="A438" s="182" t="s">
        <v>199</v>
      </c>
      <c r="B438" s="183"/>
      <c r="C438" s="153"/>
      <c r="D438" s="97"/>
    </row>
    <row r="439" spans="1:4" ht="12.75">
      <c r="A439" s="132" t="s">
        <v>200</v>
      </c>
      <c r="B439" s="117"/>
      <c r="C439" s="153"/>
      <c r="D439" s="97"/>
    </row>
    <row r="440" spans="1:4" ht="12.75">
      <c r="A440" s="118"/>
      <c r="B440" s="117"/>
      <c r="C440" s="153"/>
      <c r="D440" s="97"/>
    </row>
    <row r="441" spans="1:4" ht="12.75">
      <c r="A441" s="159" t="s">
        <v>60</v>
      </c>
      <c r="B441" s="160"/>
      <c r="C441" s="120">
        <f>B401/1000</f>
        <v>1295.664</v>
      </c>
      <c r="D441" s="95">
        <f>D401/1000</f>
        <v>31.78</v>
      </c>
    </row>
    <row r="442" spans="1:4" ht="27.75" customHeight="1">
      <c r="A442" s="155" t="s">
        <v>18</v>
      </c>
      <c r="B442" s="157"/>
      <c r="C442" s="120"/>
      <c r="D442" s="95"/>
    </row>
    <row r="443" spans="1:4" ht="28.5" customHeight="1">
      <c r="A443" s="155" t="s">
        <v>258</v>
      </c>
      <c r="B443" s="157"/>
      <c r="C443" s="120"/>
      <c r="D443" s="95"/>
    </row>
    <row r="444" spans="1:4" ht="81.75" customHeight="1">
      <c r="A444" s="155" t="s">
        <v>259</v>
      </c>
      <c r="B444" s="157"/>
      <c r="C444" s="120"/>
      <c r="D444" s="95"/>
    </row>
    <row r="445" spans="1:4" ht="108.75" customHeight="1">
      <c r="A445" s="155" t="s">
        <v>260</v>
      </c>
      <c r="B445" s="157"/>
      <c r="C445" s="120"/>
      <c r="D445" s="95"/>
    </row>
    <row r="446" spans="1:4" ht="69" customHeight="1">
      <c r="A446" s="155" t="s">
        <v>19</v>
      </c>
      <c r="B446" s="157"/>
      <c r="C446" s="120"/>
      <c r="D446" s="95"/>
    </row>
    <row r="447" spans="1:4" ht="43.5" customHeight="1">
      <c r="A447" s="155" t="s">
        <v>17</v>
      </c>
      <c r="B447" s="157"/>
      <c r="C447" s="120"/>
      <c r="D447" s="95"/>
    </row>
    <row r="448" spans="1:4" ht="57.75" customHeight="1">
      <c r="A448" s="155" t="s">
        <v>20</v>
      </c>
      <c r="B448" s="157"/>
      <c r="C448" s="120"/>
      <c r="D448" s="95"/>
    </row>
    <row r="449" spans="1:4" ht="12.75">
      <c r="A449" s="111"/>
      <c r="B449" s="112"/>
      <c r="C449" s="120"/>
      <c r="D449" s="95"/>
    </row>
    <row r="450" spans="1:4" ht="12.75">
      <c r="A450" s="154" t="s">
        <v>133</v>
      </c>
      <c r="B450" s="48">
        <v>2005</v>
      </c>
      <c r="C450" s="49">
        <v>2006</v>
      </c>
      <c r="D450" s="49">
        <v>2006</v>
      </c>
    </row>
    <row r="451" spans="1:4" ht="12.75">
      <c r="A451" s="76" t="s">
        <v>201</v>
      </c>
      <c r="B451" s="49" t="s">
        <v>137</v>
      </c>
      <c r="C451" s="49" t="s">
        <v>138</v>
      </c>
      <c r="D451" s="49" t="s">
        <v>137</v>
      </c>
    </row>
    <row r="452" spans="1:4" ht="12.75">
      <c r="A452" s="77" t="s">
        <v>202</v>
      </c>
      <c r="B452" s="57">
        <v>30263</v>
      </c>
      <c r="C452" s="57">
        <v>31291</v>
      </c>
      <c r="D452" s="57">
        <v>30219</v>
      </c>
    </row>
    <row r="453" spans="1:4" ht="12.75">
      <c r="A453" s="77" t="s">
        <v>203</v>
      </c>
      <c r="B453" s="78">
        <v>572.25</v>
      </c>
      <c r="C453" s="78">
        <v>623.4372083333334</v>
      </c>
      <c r="D453" s="78">
        <v>555.0833333333334</v>
      </c>
    </row>
    <row r="454" spans="1:4" ht="12.75">
      <c r="A454" s="79" t="s">
        <v>204</v>
      </c>
      <c r="B454" s="78">
        <v>253.16666666666669</v>
      </c>
      <c r="C454" s="78">
        <v>316.514275</v>
      </c>
      <c r="D454" s="78">
        <v>217.16666666666669</v>
      </c>
    </row>
    <row r="455" spans="1:4" ht="12.75">
      <c r="A455" s="77" t="s">
        <v>205</v>
      </c>
      <c r="B455" s="78">
        <v>553</v>
      </c>
      <c r="C455" s="78">
        <v>497</v>
      </c>
      <c r="D455" s="78">
        <v>561</v>
      </c>
    </row>
    <row r="456" spans="1:5" ht="12.75">
      <c r="A456" s="80" t="s">
        <v>196</v>
      </c>
      <c r="B456" s="81">
        <v>31641.416666666668</v>
      </c>
      <c r="C456" s="81">
        <v>32727.951483333334</v>
      </c>
      <c r="D456" s="81">
        <v>31552.25</v>
      </c>
      <c r="E456" s="83"/>
    </row>
    <row r="457" spans="1:4" ht="12.75">
      <c r="A457" s="92"/>
      <c r="B457" s="93"/>
      <c r="C457" s="95"/>
      <c r="D457" s="95"/>
    </row>
    <row r="458" spans="1:4" ht="12.75">
      <c r="A458" s="159" t="s">
        <v>52</v>
      </c>
      <c r="B458" s="160"/>
      <c r="C458" s="95">
        <f>B402/1000</f>
        <v>9.095</v>
      </c>
      <c r="D458" s="95">
        <f>D402/1000</f>
        <v>-4.594</v>
      </c>
    </row>
    <row r="459" spans="1:4" ht="12.75">
      <c r="A459" s="98" t="s">
        <v>225</v>
      </c>
      <c r="B459" s="93"/>
      <c r="C459" s="95"/>
      <c r="D459" s="95"/>
    </row>
    <row r="460" spans="1:4" ht="12.75">
      <c r="A460" s="92"/>
      <c r="B460" s="93"/>
      <c r="C460" s="95"/>
      <c r="D460" s="95"/>
    </row>
    <row r="461" spans="1:4" ht="12.75">
      <c r="A461" s="159" t="s">
        <v>61</v>
      </c>
      <c r="B461" s="160"/>
      <c r="C461" s="95">
        <f>B403/1000</f>
        <v>4.913</v>
      </c>
      <c r="D461" s="95">
        <f>D403/1000</f>
        <v>1.216</v>
      </c>
    </row>
    <row r="462" spans="1:4" ht="12.75">
      <c r="A462" s="155" t="s">
        <v>210</v>
      </c>
      <c r="B462" s="156"/>
      <c r="C462" s="95"/>
      <c r="D462" s="95"/>
    </row>
    <row r="463" spans="1:4" ht="12.75">
      <c r="A463" s="92"/>
      <c r="B463" s="93"/>
      <c r="C463" s="95"/>
      <c r="D463" s="95"/>
    </row>
    <row r="464" spans="1:4" ht="12.75">
      <c r="A464" s="159" t="s">
        <v>62</v>
      </c>
      <c r="B464" s="160"/>
      <c r="C464" s="95">
        <f>B404/1000</f>
        <v>22.928</v>
      </c>
      <c r="D464" s="95">
        <f>D404/1000</f>
        <v>-1.798</v>
      </c>
    </row>
    <row r="465" spans="1:4" ht="12.75">
      <c r="A465" s="155" t="s">
        <v>210</v>
      </c>
      <c r="B465" s="156"/>
      <c r="C465" s="95"/>
      <c r="D465" s="95"/>
    </row>
    <row r="466" spans="1:4" ht="12.75">
      <c r="A466" s="92"/>
      <c r="B466" s="93"/>
      <c r="C466" s="95"/>
      <c r="D466" s="95"/>
    </row>
    <row r="467" spans="1:4" ht="12.75">
      <c r="A467" s="159" t="s">
        <v>63</v>
      </c>
      <c r="B467" s="160"/>
      <c r="C467" s="95">
        <f>B405/1000</f>
        <v>0</v>
      </c>
      <c r="D467" s="95">
        <f>D405/1000</f>
        <v>0.059</v>
      </c>
    </row>
    <row r="468" spans="1:4" ht="12.75">
      <c r="A468" s="155" t="s">
        <v>210</v>
      </c>
      <c r="B468" s="156"/>
      <c r="C468" s="95"/>
      <c r="D468" s="95"/>
    </row>
    <row r="469" spans="1:4" ht="12.75">
      <c r="A469" s="92"/>
      <c r="B469" s="93"/>
      <c r="C469" s="95"/>
      <c r="D469" s="95"/>
    </row>
    <row r="470" spans="1:4" ht="12.75">
      <c r="A470" s="159" t="s">
        <v>65</v>
      </c>
      <c r="B470" s="160"/>
      <c r="C470" s="95">
        <f>B406/1000</f>
        <v>297.951</v>
      </c>
      <c r="D470" s="95">
        <f>D406/1000</f>
        <v>7.111</v>
      </c>
    </row>
    <row r="471" spans="1:4" ht="39.75" customHeight="1">
      <c r="A471" s="155" t="s">
        <v>224</v>
      </c>
      <c r="B471" s="156"/>
      <c r="C471" s="95"/>
      <c r="D471" s="95"/>
    </row>
    <row r="472" spans="1:4" ht="12.75">
      <c r="A472" s="92"/>
      <c r="B472" s="93"/>
      <c r="C472" s="95"/>
      <c r="D472" s="95"/>
    </row>
    <row r="473" spans="1:4" ht="12.75">
      <c r="A473" s="119" t="s">
        <v>133</v>
      </c>
      <c r="B473" s="49">
        <v>2005</v>
      </c>
      <c r="C473" s="49">
        <v>2006</v>
      </c>
      <c r="D473" s="49">
        <v>2006</v>
      </c>
    </row>
    <row r="474" spans="1:4" ht="12.75">
      <c r="A474" s="76"/>
      <c r="B474" s="49" t="s">
        <v>137</v>
      </c>
      <c r="C474" s="49" t="s">
        <v>138</v>
      </c>
      <c r="D474" s="49" t="s">
        <v>137</v>
      </c>
    </row>
    <row r="475" spans="1:4" ht="12.75">
      <c r="A475" s="76" t="s">
        <v>206</v>
      </c>
      <c r="B475" s="78">
        <v>10446</v>
      </c>
      <c r="C475" s="78">
        <v>10421</v>
      </c>
      <c r="D475" s="78">
        <v>10675</v>
      </c>
    </row>
    <row r="476" spans="1:4" ht="12.75">
      <c r="A476" s="80" t="s">
        <v>196</v>
      </c>
      <c r="B476" s="81">
        <v>10446</v>
      </c>
      <c r="C476" s="81">
        <v>10487</v>
      </c>
      <c r="D476" s="81">
        <v>10645</v>
      </c>
    </row>
    <row r="477" spans="1:4" ht="12.75">
      <c r="A477" s="92"/>
      <c r="B477" s="93"/>
      <c r="C477" s="95"/>
      <c r="D477" s="95"/>
    </row>
    <row r="478" spans="1:4" ht="12.75">
      <c r="A478" s="159" t="s">
        <v>66</v>
      </c>
      <c r="B478" s="160"/>
      <c r="C478" s="95">
        <f>B407/1000</f>
        <v>19.351</v>
      </c>
      <c r="D478" s="95">
        <f>D407/1000</f>
        <v>1.174</v>
      </c>
    </row>
    <row r="479" spans="1:4" ht="29.25" customHeight="1">
      <c r="A479" s="155" t="s">
        <v>16</v>
      </c>
      <c r="B479" s="156"/>
      <c r="C479" s="95"/>
      <c r="D479" s="95"/>
    </row>
    <row r="480" spans="1:4" ht="12.75">
      <c r="A480" s="92"/>
      <c r="B480" s="93"/>
      <c r="C480" s="95"/>
      <c r="D480" s="95"/>
    </row>
    <row r="481" spans="1:4" ht="12.75">
      <c r="A481" s="119" t="s">
        <v>133</v>
      </c>
      <c r="B481" s="49">
        <v>2005</v>
      </c>
      <c r="C481" s="49">
        <v>2006</v>
      </c>
      <c r="D481" s="49">
        <v>2006</v>
      </c>
    </row>
    <row r="482" spans="1:4" ht="12.75">
      <c r="A482" s="76"/>
      <c r="B482" s="49" t="s">
        <v>137</v>
      </c>
      <c r="C482" s="49" t="s">
        <v>138</v>
      </c>
      <c r="D482" s="49" t="s">
        <v>137</v>
      </c>
    </row>
    <row r="483" spans="1:4" ht="12.75">
      <c r="A483" s="62" t="s">
        <v>207</v>
      </c>
      <c r="B483" s="61">
        <v>621</v>
      </c>
      <c r="C483" s="61">
        <v>671</v>
      </c>
      <c r="D483" s="61">
        <v>705</v>
      </c>
    </row>
    <row r="484" spans="1:4" ht="12.75">
      <c r="A484" s="80" t="s">
        <v>196</v>
      </c>
      <c r="B484" s="59">
        <v>621</v>
      </c>
      <c r="C484" s="59">
        <v>676</v>
      </c>
      <c r="D484" s="59">
        <v>705</v>
      </c>
    </row>
    <row r="485" spans="1:4" ht="12.75">
      <c r="A485" s="92"/>
      <c r="B485" s="93"/>
      <c r="C485" s="95"/>
      <c r="D485" s="95"/>
    </row>
    <row r="486" spans="1:4" ht="12.75">
      <c r="A486" s="159" t="s">
        <v>67</v>
      </c>
      <c r="B486" s="160"/>
      <c r="C486" s="95">
        <f>B408/1000</f>
        <v>21.731</v>
      </c>
      <c r="D486" s="95">
        <f>D408/1000</f>
        <v>3.252</v>
      </c>
    </row>
    <row r="487" spans="1:4" ht="40.5" customHeight="1">
      <c r="A487" s="155" t="s">
        <v>15</v>
      </c>
      <c r="B487" s="156"/>
      <c r="C487" s="95"/>
      <c r="D487" s="95"/>
    </row>
    <row r="488" spans="1:4" ht="12.75">
      <c r="A488" s="92"/>
      <c r="B488" s="93"/>
      <c r="C488" s="95"/>
      <c r="D488" s="95"/>
    </row>
    <row r="489" spans="1:4" ht="12.75">
      <c r="A489" s="159" t="s">
        <v>68</v>
      </c>
      <c r="B489" s="160"/>
      <c r="C489" s="95">
        <f>B409/1000</f>
        <v>1.728</v>
      </c>
      <c r="D489" s="95">
        <f>D409/1000</f>
        <v>7.671</v>
      </c>
    </row>
    <row r="490" spans="1:4" ht="104.25" customHeight="1">
      <c r="A490" s="155" t="s">
        <v>14</v>
      </c>
      <c r="B490" s="184"/>
      <c r="C490" s="95"/>
      <c r="D490" s="95"/>
    </row>
    <row r="491" spans="1:4" ht="12.75">
      <c r="A491" s="92"/>
      <c r="B491" s="93"/>
      <c r="C491" s="95"/>
      <c r="D491" s="95"/>
    </row>
    <row r="492" spans="1:4" ht="12.75">
      <c r="A492" s="159" t="s">
        <v>69</v>
      </c>
      <c r="B492" s="160"/>
      <c r="C492" s="95">
        <f>B410/1000</f>
        <v>7.968</v>
      </c>
      <c r="D492" s="95">
        <f>D410/1000</f>
        <v>0.865</v>
      </c>
    </row>
    <row r="493" spans="1:4" ht="12.75">
      <c r="A493" s="155" t="s">
        <v>210</v>
      </c>
      <c r="B493" s="156"/>
      <c r="C493" s="95"/>
      <c r="D493" s="95"/>
    </row>
    <row r="494" spans="1:4" ht="12.75">
      <c r="A494" s="92"/>
      <c r="B494" s="93"/>
      <c r="C494" s="95"/>
      <c r="D494" s="95"/>
    </row>
    <row r="495" spans="1:4" ht="12.75">
      <c r="A495" s="159" t="s">
        <v>70</v>
      </c>
      <c r="B495" s="160"/>
      <c r="C495" s="95">
        <f>B411/1000</f>
        <v>47.323</v>
      </c>
      <c r="D495" s="95">
        <f>D411/1000</f>
        <v>-1.492</v>
      </c>
    </row>
    <row r="496" spans="1:4" ht="29.25" customHeight="1">
      <c r="A496" s="155" t="s">
        <v>13</v>
      </c>
      <c r="B496" s="156"/>
      <c r="C496" s="95"/>
      <c r="D496" s="95"/>
    </row>
    <row r="497" spans="1:4" ht="12.75">
      <c r="A497" s="92"/>
      <c r="B497" s="93"/>
      <c r="C497" s="95"/>
      <c r="D497" s="95"/>
    </row>
    <row r="498" spans="1:4" ht="12.75">
      <c r="A498" s="119" t="s">
        <v>133</v>
      </c>
      <c r="B498" s="49">
        <v>2005</v>
      </c>
      <c r="C498" s="49">
        <v>2006</v>
      </c>
      <c r="D498" s="49">
        <v>2006</v>
      </c>
    </row>
    <row r="499" spans="1:4" ht="12.75">
      <c r="A499" s="76"/>
      <c r="B499" s="49" t="s">
        <v>137</v>
      </c>
      <c r="C499" s="49" t="s">
        <v>138</v>
      </c>
      <c r="D499" s="49" t="s">
        <v>137</v>
      </c>
    </row>
    <row r="500" spans="1:4" ht="12.75">
      <c r="A500" s="62" t="s">
        <v>208</v>
      </c>
      <c r="B500" s="61">
        <v>600</v>
      </c>
      <c r="C500" s="61">
        <v>566</v>
      </c>
      <c r="D500" s="61">
        <v>609</v>
      </c>
    </row>
    <row r="501" spans="1:4" ht="12.75">
      <c r="A501" s="80" t="s">
        <v>196</v>
      </c>
      <c r="B501" s="59">
        <f>B500</f>
        <v>600</v>
      </c>
      <c r="C501" s="59">
        <f>C500</f>
        <v>566</v>
      </c>
      <c r="D501" s="59">
        <f>D500</f>
        <v>609</v>
      </c>
    </row>
    <row r="502" spans="1:4" ht="12.75">
      <c r="A502" s="92"/>
      <c r="B502" s="93"/>
      <c r="C502" s="95"/>
      <c r="D502" s="95"/>
    </row>
    <row r="503" spans="1:4" ht="12.75">
      <c r="A503" s="159" t="s">
        <v>55</v>
      </c>
      <c r="B503" s="160"/>
      <c r="C503" s="95">
        <f>B412/1000</f>
        <v>0</v>
      </c>
      <c r="D503" s="95">
        <f>D412/1000</f>
        <v>0.119</v>
      </c>
    </row>
    <row r="504" spans="1:4" ht="12.75">
      <c r="A504" s="155" t="s">
        <v>210</v>
      </c>
      <c r="B504" s="156"/>
      <c r="C504" s="95"/>
      <c r="D504" s="95"/>
    </row>
    <row r="505" spans="1:4" ht="12.75">
      <c r="A505" s="92"/>
      <c r="B505" s="93"/>
      <c r="C505" s="95"/>
      <c r="D505" s="95"/>
    </row>
    <row r="506" spans="1:4" ht="12.75">
      <c r="A506" s="159" t="s">
        <v>71</v>
      </c>
      <c r="B506" s="160"/>
      <c r="C506" s="95">
        <f>B413/1000</f>
        <v>0</v>
      </c>
      <c r="D506" s="95">
        <f>D413/1000</f>
        <v>0.506</v>
      </c>
    </row>
    <row r="507" spans="1:4" ht="28.5" customHeight="1">
      <c r="A507" s="155" t="s">
        <v>12</v>
      </c>
      <c r="B507" s="156"/>
      <c r="C507" s="95"/>
      <c r="D507" s="95"/>
    </row>
    <row r="508" spans="1:4" ht="12.75">
      <c r="A508" s="92"/>
      <c r="B508" s="93"/>
      <c r="C508" s="95"/>
      <c r="D508" s="95"/>
    </row>
    <row r="509" spans="1:4" ht="12.75">
      <c r="A509" s="159" t="s">
        <v>72</v>
      </c>
      <c r="B509" s="160"/>
      <c r="C509" s="95">
        <f>B414/1000</f>
        <v>0</v>
      </c>
      <c r="D509" s="95">
        <f>D414/1000</f>
        <v>0.017</v>
      </c>
    </row>
    <row r="510" spans="1:4" ht="12.75">
      <c r="A510" s="155" t="s">
        <v>210</v>
      </c>
      <c r="B510" s="156"/>
      <c r="C510" s="95"/>
      <c r="D510" s="95"/>
    </row>
    <row r="511" spans="1:4" ht="12.75">
      <c r="A511" s="106"/>
      <c r="B511" s="107"/>
      <c r="C511" s="108"/>
      <c r="D511" s="108"/>
    </row>
    <row r="512" spans="1:4" ht="25.5">
      <c r="A512" s="162"/>
      <c r="B512" s="163"/>
      <c r="C512" s="127" t="s">
        <v>131</v>
      </c>
      <c r="D512" s="85" t="s">
        <v>32</v>
      </c>
    </row>
    <row r="513" spans="1:4" ht="12.75">
      <c r="A513" s="164"/>
      <c r="B513" s="165"/>
      <c r="C513" s="86" t="s">
        <v>132</v>
      </c>
      <c r="D513" s="86" t="s">
        <v>132</v>
      </c>
    </row>
    <row r="514" spans="1:4" ht="12.75">
      <c r="A514" s="166" t="s">
        <v>45</v>
      </c>
      <c r="B514" s="167"/>
      <c r="C514" s="87">
        <f>B422/1000</f>
        <v>0</v>
      </c>
      <c r="D514" s="87">
        <f>D422/1000</f>
        <v>-0.001</v>
      </c>
    </row>
    <row r="515" spans="1:4" ht="12.75">
      <c r="A515" s="88"/>
      <c r="B515" s="89"/>
      <c r="C515" s="91"/>
      <c r="D515" s="91"/>
    </row>
    <row r="516" spans="1:4" ht="12.75">
      <c r="A516" s="159" t="str">
        <f>A420</f>
        <v>3.06.1 Amtscentraler</v>
      </c>
      <c r="B516" s="160"/>
      <c r="C516" s="95">
        <f>B420/1000</f>
        <v>0</v>
      </c>
      <c r="D516" s="95">
        <f>D420/1000</f>
        <v>-0.001</v>
      </c>
    </row>
    <row r="517" spans="1:4" ht="12.75">
      <c r="A517" s="155" t="s">
        <v>210</v>
      </c>
      <c r="B517" s="156"/>
      <c r="C517" s="95"/>
      <c r="D517" s="95"/>
    </row>
    <row r="518" spans="1:4" ht="12.75">
      <c r="A518" s="111"/>
      <c r="B518" s="112"/>
      <c r="C518" s="113"/>
      <c r="D518" s="113"/>
    </row>
    <row r="519" spans="1:4" ht="12.75">
      <c r="A519" s="44"/>
      <c r="B519" s="45"/>
      <c r="C519" s="45"/>
      <c r="D519" s="45"/>
    </row>
    <row r="521" ht="15">
      <c r="A521" s="1" t="s">
        <v>73</v>
      </c>
    </row>
    <row r="522" ht="13.5" thickBot="1"/>
    <row r="523" spans="1:4" ht="12.75">
      <c r="A523" s="3" t="s">
        <v>74</v>
      </c>
      <c r="B523" s="138" t="s">
        <v>30</v>
      </c>
      <c r="C523" s="170" t="s">
        <v>31</v>
      </c>
      <c r="D523" s="170" t="s">
        <v>32</v>
      </c>
    </row>
    <row r="524" spans="1:4" ht="12.75">
      <c r="A524" s="4"/>
      <c r="B524" s="139"/>
      <c r="C524" s="171"/>
      <c r="D524" s="171"/>
    </row>
    <row r="525" spans="1:4" ht="12.75">
      <c r="A525" s="4"/>
      <c r="B525" s="139"/>
      <c r="C525" s="171"/>
      <c r="D525" s="171"/>
    </row>
    <row r="526" spans="1:4" ht="13.5" thickBot="1">
      <c r="A526" s="5" t="s">
        <v>33</v>
      </c>
      <c r="B526" s="140"/>
      <c r="C526" s="137"/>
      <c r="D526" s="137"/>
    </row>
    <row r="527" spans="1:4" ht="12.75">
      <c r="A527" s="6"/>
      <c r="B527" s="34"/>
      <c r="C527" s="34"/>
      <c r="D527" s="35"/>
    </row>
    <row r="528" spans="1:4" ht="12.75">
      <c r="A528" s="7" t="s">
        <v>34</v>
      </c>
      <c r="B528" s="36"/>
      <c r="C528" s="36"/>
      <c r="D528" s="37"/>
    </row>
    <row r="529" spans="1:4" ht="12.75">
      <c r="A529" s="8"/>
      <c r="B529" s="9"/>
      <c r="C529" s="9"/>
      <c r="D529" s="20"/>
    </row>
    <row r="530" spans="1:4" ht="12.75">
      <c r="A530" s="25" t="s">
        <v>60</v>
      </c>
      <c r="B530" s="28">
        <v>0</v>
      </c>
      <c r="C530" s="28">
        <v>326</v>
      </c>
      <c r="D530" s="20">
        <f>C530-B530</f>
        <v>326</v>
      </c>
    </row>
    <row r="531" spans="1:4" ht="12.75">
      <c r="A531" s="25" t="s">
        <v>75</v>
      </c>
      <c r="B531" s="28">
        <v>29131</v>
      </c>
      <c r="C531" s="28">
        <v>72637</v>
      </c>
      <c r="D531" s="20">
        <f aca="true" t="shared" si="3" ref="D531:D539">C531-B531</f>
        <v>43506</v>
      </c>
    </row>
    <row r="532" spans="1:4" ht="12.75">
      <c r="A532" s="25" t="s">
        <v>63</v>
      </c>
      <c r="B532" s="28">
        <v>163666</v>
      </c>
      <c r="C532" s="28">
        <v>166708</v>
      </c>
      <c r="D532" s="20">
        <f t="shared" si="3"/>
        <v>3042</v>
      </c>
    </row>
    <row r="533" spans="1:4" ht="12.75">
      <c r="A533" s="25" t="s">
        <v>64</v>
      </c>
      <c r="B533" s="28">
        <v>20233</v>
      </c>
      <c r="C533" s="28">
        <v>23166</v>
      </c>
      <c r="D533" s="20">
        <f t="shared" si="3"/>
        <v>2933</v>
      </c>
    </row>
    <row r="534" spans="1:4" ht="12.75">
      <c r="A534" s="25" t="s">
        <v>76</v>
      </c>
      <c r="B534" s="28">
        <v>26747</v>
      </c>
      <c r="C534" s="28">
        <v>1444</v>
      </c>
      <c r="D534" s="20">
        <f t="shared" si="3"/>
        <v>-25303</v>
      </c>
    </row>
    <row r="535" spans="1:4" ht="12.75">
      <c r="A535" s="25" t="s">
        <v>68</v>
      </c>
      <c r="B535" s="28">
        <v>14543</v>
      </c>
      <c r="C535" s="28">
        <v>15262</v>
      </c>
      <c r="D535" s="20">
        <f t="shared" si="3"/>
        <v>719</v>
      </c>
    </row>
    <row r="536" spans="1:4" ht="12.75">
      <c r="A536" s="25" t="s">
        <v>77</v>
      </c>
      <c r="B536" s="28">
        <v>8388</v>
      </c>
      <c r="C536" s="28">
        <v>5147</v>
      </c>
      <c r="D536" s="20">
        <f t="shared" si="3"/>
        <v>-3241</v>
      </c>
    </row>
    <row r="537" spans="1:4" ht="12.75">
      <c r="A537" s="25" t="s">
        <v>78</v>
      </c>
      <c r="B537" s="28">
        <v>25946</v>
      </c>
      <c r="C537" s="28">
        <v>36450</v>
      </c>
      <c r="D537" s="20">
        <f t="shared" si="3"/>
        <v>10504</v>
      </c>
    </row>
    <row r="538" spans="1:4" ht="12.75">
      <c r="A538" s="25" t="s">
        <v>79</v>
      </c>
      <c r="B538" s="28">
        <v>43936</v>
      </c>
      <c r="C538" s="28">
        <v>6512</v>
      </c>
      <c r="D538" s="20">
        <f t="shared" si="3"/>
        <v>-37424</v>
      </c>
    </row>
    <row r="539" spans="1:4" ht="12.75">
      <c r="A539" s="25" t="s">
        <v>72</v>
      </c>
      <c r="B539" s="28">
        <v>6229</v>
      </c>
      <c r="C539" s="28">
        <v>0</v>
      </c>
      <c r="D539" s="20">
        <f t="shared" si="3"/>
        <v>-6229</v>
      </c>
    </row>
    <row r="540" spans="1:4" ht="13.5" thickBot="1">
      <c r="A540" s="8"/>
      <c r="B540" s="9"/>
      <c r="C540" s="9"/>
      <c r="D540" s="116"/>
    </row>
    <row r="541" spans="1:4" ht="13.5" thickBot="1">
      <c r="A541" s="26" t="s">
        <v>41</v>
      </c>
      <c r="B541" s="11">
        <f>SUM(B530:B540)</f>
        <v>338819</v>
      </c>
      <c r="C541" s="11">
        <f>SUM(C530:C540)</f>
        <v>327652</v>
      </c>
      <c r="D541" s="11">
        <f>C541-B541</f>
        <v>-11167</v>
      </c>
    </row>
    <row r="543" spans="1:4" ht="54.75" customHeight="1">
      <c r="A543" s="158" t="s">
        <v>250</v>
      </c>
      <c r="B543" s="158"/>
      <c r="C543" s="158"/>
      <c r="D543" s="158"/>
    </row>
    <row r="544" spans="1:4" ht="12.75">
      <c r="A544" s="84"/>
      <c r="B544" s="84"/>
      <c r="C544" s="84"/>
      <c r="D544" s="84"/>
    </row>
    <row r="545" spans="1:4" ht="25.5">
      <c r="A545" s="162"/>
      <c r="B545" s="163"/>
      <c r="C545" s="127" t="s">
        <v>131</v>
      </c>
      <c r="D545" s="85" t="s">
        <v>32</v>
      </c>
    </row>
    <row r="546" spans="1:4" ht="12.75">
      <c r="A546" s="164"/>
      <c r="B546" s="165"/>
      <c r="C546" s="86" t="s">
        <v>132</v>
      </c>
      <c r="D546" s="86" t="s">
        <v>132</v>
      </c>
    </row>
    <row r="547" spans="1:4" ht="12.75">
      <c r="A547" s="166" t="s">
        <v>41</v>
      </c>
      <c r="B547" s="167"/>
      <c r="C547" s="87">
        <f>B541/1000</f>
        <v>338.819</v>
      </c>
      <c r="D547" s="87">
        <f>D541/1000</f>
        <v>-11.167</v>
      </c>
    </row>
    <row r="548" spans="1:4" ht="12.75">
      <c r="A548" s="88"/>
      <c r="B548" s="89"/>
      <c r="C548" s="91"/>
      <c r="D548" s="91"/>
    </row>
    <row r="549" spans="1:4" ht="12.75">
      <c r="A549" s="101" t="s">
        <v>133</v>
      </c>
      <c r="B549" s="47">
        <v>2005</v>
      </c>
      <c r="C549" s="47">
        <v>2006</v>
      </c>
      <c r="D549" s="47">
        <v>2006</v>
      </c>
    </row>
    <row r="550" spans="1:4" ht="12.75">
      <c r="A550" s="50" t="s">
        <v>255</v>
      </c>
      <c r="B550" s="47" t="s">
        <v>137</v>
      </c>
      <c r="C550" s="47" t="s">
        <v>138</v>
      </c>
      <c r="D550" s="47" t="s">
        <v>137</v>
      </c>
    </row>
    <row r="551" spans="1:4" ht="12.75">
      <c r="A551" s="51" t="s">
        <v>158</v>
      </c>
      <c r="B551" s="57">
        <v>1653.1533333333334</v>
      </c>
      <c r="C551" s="57">
        <v>1664.22075</v>
      </c>
      <c r="D551" s="57">
        <v>1716.4266666666667</v>
      </c>
    </row>
    <row r="552" spans="1:4" ht="12.75">
      <c r="A552" s="51" t="s">
        <v>256</v>
      </c>
      <c r="B552" s="52" t="s">
        <v>198</v>
      </c>
      <c r="C552" s="57">
        <v>277597.7886347109</v>
      </c>
      <c r="D552" s="57">
        <v>292038.4248006625</v>
      </c>
    </row>
    <row r="553" spans="1:4" ht="12.75">
      <c r="A553" s="132" t="s">
        <v>156</v>
      </c>
      <c r="B553" s="117"/>
      <c r="C553" s="97"/>
      <c r="D553" s="97"/>
    </row>
    <row r="554" spans="1:4" ht="44.25" customHeight="1">
      <c r="A554" s="175" t="s">
        <v>257</v>
      </c>
      <c r="B554" s="176"/>
      <c r="C554" s="97"/>
      <c r="D554" s="97"/>
    </row>
    <row r="555" spans="1:4" ht="12.75">
      <c r="A555" s="118"/>
      <c r="B555" s="117"/>
      <c r="C555" s="97"/>
      <c r="D555" s="97"/>
    </row>
    <row r="556" spans="1:4" ht="12.75">
      <c r="A556" s="159" t="s">
        <v>60</v>
      </c>
      <c r="B556" s="160"/>
      <c r="C556" s="95">
        <f>B530/1000</f>
        <v>0</v>
      </c>
      <c r="D556" s="95">
        <f>D530/1000</f>
        <v>0.326</v>
      </c>
    </row>
    <row r="557" spans="1:4" ht="12.75">
      <c r="A557" s="155" t="s">
        <v>210</v>
      </c>
      <c r="B557" s="156"/>
      <c r="C557" s="95"/>
      <c r="D557" s="95"/>
    </row>
    <row r="558" spans="1:4" ht="12.75">
      <c r="A558" s="92"/>
      <c r="B558" s="93"/>
      <c r="C558" s="95"/>
      <c r="D558" s="95"/>
    </row>
    <row r="559" spans="1:4" ht="12.75">
      <c r="A559" s="159" t="s">
        <v>75</v>
      </c>
      <c r="B559" s="160"/>
      <c r="C559" s="95">
        <f>B531/1000</f>
        <v>29.131</v>
      </c>
      <c r="D559" s="95">
        <f>D531/1000</f>
        <v>43.506</v>
      </c>
    </row>
    <row r="560" spans="1:4" ht="41.25" customHeight="1">
      <c r="A560" s="158" t="s">
        <v>218</v>
      </c>
      <c r="B560" s="156"/>
      <c r="C560" s="95"/>
      <c r="D560" s="95"/>
    </row>
    <row r="561" spans="1:4" ht="67.5" customHeight="1">
      <c r="A561" s="158" t="s">
        <v>9</v>
      </c>
      <c r="B561" s="156"/>
      <c r="C561" s="95"/>
      <c r="D561" s="95"/>
    </row>
    <row r="562" spans="1:4" ht="12.75">
      <c r="A562" s="82"/>
      <c r="B562" s="96"/>
      <c r="C562" s="110"/>
      <c r="D562" s="110"/>
    </row>
    <row r="563" spans="1:4" ht="12.75">
      <c r="A563" s="159" t="s">
        <v>63</v>
      </c>
      <c r="B563" s="160"/>
      <c r="C563" s="95">
        <f>B532/1000</f>
        <v>163.666</v>
      </c>
      <c r="D563" s="95">
        <f>D532/1000</f>
        <v>3.042</v>
      </c>
    </row>
    <row r="564" spans="1:4" ht="81" customHeight="1">
      <c r="A564" s="158" t="s">
        <v>10</v>
      </c>
      <c r="B564" s="156"/>
      <c r="C564" s="95"/>
      <c r="D564" s="95"/>
    </row>
    <row r="565" spans="1:4" ht="93.75" customHeight="1">
      <c r="A565" s="158" t="s">
        <v>11</v>
      </c>
      <c r="B565" s="156"/>
      <c r="C565" s="95"/>
      <c r="D565" s="95"/>
    </row>
    <row r="566" spans="1:4" ht="12.75">
      <c r="A566" s="84"/>
      <c r="B566" s="96"/>
      <c r="C566" s="95"/>
      <c r="D566" s="95"/>
    </row>
    <row r="567" spans="1:4" ht="12.75">
      <c r="A567" s="119" t="s">
        <v>133</v>
      </c>
      <c r="B567" s="49">
        <v>2005</v>
      </c>
      <c r="C567" s="49">
        <v>2006</v>
      </c>
      <c r="D567" s="49">
        <v>2006</v>
      </c>
    </row>
    <row r="568" spans="1:4" ht="12.75">
      <c r="A568" s="76" t="s">
        <v>261</v>
      </c>
      <c r="B568" s="49" t="s">
        <v>137</v>
      </c>
      <c r="C568" s="49" t="s">
        <v>138</v>
      </c>
      <c r="D568" s="49" t="s">
        <v>137</v>
      </c>
    </row>
    <row r="569" spans="1:4" ht="12.75">
      <c r="A569" s="51" t="s">
        <v>262</v>
      </c>
      <c r="B569" s="57">
        <v>763.2366666666667</v>
      </c>
      <c r="C569" s="57">
        <v>752.9203208333333</v>
      </c>
      <c r="D569" s="57">
        <v>773.4033333333334</v>
      </c>
    </row>
    <row r="570" spans="1:4" ht="12.75">
      <c r="A570" s="51" t="s">
        <v>263</v>
      </c>
      <c r="B570" s="57">
        <v>141.91666666666669</v>
      </c>
      <c r="C570" s="57">
        <v>110.30042916666667</v>
      </c>
      <c r="D570" s="57">
        <v>156.33333333333334</v>
      </c>
    </row>
    <row r="571" spans="1:4" ht="12.75">
      <c r="A571" s="80" t="s">
        <v>264</v>
      </c>
      <c r="B571" s="81">
        <f>SUM(B569:B570)</f>
        <v>905.1533333333334</v>
      </c>
      <c r="C571" s="81">
        <f>SUM(C569:C570)</f>
        <v>863.22075</v>
      </c>
      <c r="D571" s="81">
        <f>SUM(D569:D570)-1</f>
        <v>928.7366666666668</v>
      </c>
    </row>
    <row r="572" spans="1:4" ht="12.75">
      <c r="A572" s="51" t="s">
        <v>265</v>
      </c>
      <c r="B572" s="57">
        <v>58</v>
      </c>
      <c r="C572" s="57">
        <v>43</v>
      </c>
      <c r="D572" s="57">
        <v>64.69</v>
      </c>
    </row>
    <row r="573" spans="1:4" ht="12.75">
      <c r="A573" s="76" t="s">
        <v>266</v>
      </c>
      <c r="B573" s="81">
        <f>SUM(B571:B572)</f>
        <v>963.1533333333334</v>
      </c>
      <c r="C573" s="81">
        <f>SUM(C571:C572)</f>
        <v>906.22075</v>
      </c>
      <c r="D573" s="81">
        <f>SUM(D571:D572)+1</f>
        <v>994.4266666666667</v>
      </c>
    </row>
    <row r="574" spans="1:4" ht="12.75">
      <c r="A574" s="173" t="s">
        <v>267</v>
      </c>
      <c r="B574" s="174"/>
      <c r="C574" s="133"/>
      <c r="D574" s="133"/>
    </row>
    <row r="575" spans="1:4" ht="12.75">
      <c r="A575" s="84"/>
      <c r="B575" s="96"/>
      <c r="C575" s="95"/>
      <c r="D575" s="95"/>
    </row>
    <row r="576" spans="1:4" ht="12.75">
      <c r="A576" s="159" t="s">
        <v>64</v>
      </c>
      <c r="B576" s="160"/>
      <c r="C576" s="95">
        <f>B533/1000</f>
        <v>20.233</v>
      </c>
      <c r="D576" s="95">
        <f>D533/1000</f>
        <v>2.933</v>
      </c>
    </row>
    <row r="577" spans="1:4" ht="12.75">
      <c r="A577" s="155" t="s">
        <v>219</v>
      </c>
      <c r="B577" s="156"/>
      <c r="C577" s="95"/>
      <c r="D577" s="95"/>
    </row>
    <row r="578" spans="1:4" ht="12.75">
      <c r="A578" s="82"/>
      <c r="B578" s="96"/>
      <c r="C578" s="110"/>
      <c r="D578" s="110"/>
    </row>
    <row r="579" spans="1:4" ht="12.75">
      <c r="A579" s="159" t="s">
        <v>76</v>
      </c>
      <c r="B579" s="160"/>
      <c r="C579" s="95">
        <f>B534/1000</f>
        <v>26.747</v>
      </c>
      <c r="D579" s="95">
        <f>D534/1000</f>
        <v>-25.303</v>
      </c>
    </row>
    <row r="580" spans="1:4" ht="42.75" customHeight="1">
      <c r="A580" s="158" t="s">
        <v>218</v>
      </c>
      <c r="B580" s="156"/>
      <c r="C580" s="95"/>
      <c r="D580" s="95"/>
    </row>
    <row r="581" spans="1:4" ht="12.75">
      <c r="A581" s="92"/>
      <c r="B581" s="93"/>
      <c r="C581" s="95"/>
      <c r="D581" s="95"/>
    </row>
    <row r="582" spans="1:4" ht="12.75">
      <c r="A582" s="159" t="s">
        <v>68</v>
      </c>
      <c r="B582" s="160"/>
      <c r="C582" s="95">
        <f>B535/1000</f>
        <v>14.543</v>
      </c>
      <c r="D582" s="95">
        <f>D535/1000</f>
        <v>0.719</v>
      </c>
    </row>
    <row r="583" spans="1:4" ht="70.5" customHeight="1">
      <c r="A583" s="155" t="s">
        <v>217</v>
      </c>
      <c r="B583" s="156"/>
      <c r="C583" s="95"/>
      <c r="D583" s="95"/>
    </row>
    <row r="584" spans="1:4" ht="12.75">
      <c r="A584" s="82"/>
      <c r="B584" s="96"/>
      <c r="C584" s="110"/>
      <c r="D584" s="110"/>
    </row>
    <row r="585" spans="1:4" ht="12.75">
      <c r="A585" s="159" t="s">
        <v>77</v>
      </c>
      <c r="B585" s="160"/>
      <c r="C585" s="95">
        <f>B536/1000</f>
        <v>8.388</v>
      </c>
      <c r="D585" s="95">
        <f>D536/1000</f>
        <v>-3.241</v>
      </c>
    </row>
    <row r="586" spans="1:4" ht="54.75" customHeight="1">
      <c r="A586" s="172" t="s">
        <v>247</v>
      </c>
      <c r="B586" s="156"/>
      <c r="C586" s="120"/>
      <c r="D586" s="95"/>
    </row>
    <row r="587" spans="1:4" ht="30" customHeight="1">
      <c r="A587" s="158" t="s">
        <v>248</v>
      </c>
      <c r="B587" s="156"/>
      <c r="C587" s="120"/>
      <c r="D587" s="95"/>
    </row>
    <row r="588" spans="1:4" ht="94.5" customHeight="1">
      <c r="A588" s="158" t="s">
        <v>249</v>
      </c>
      <c r="B588" s="156"/>
      <c r="C588" s="120"/>
      <c r="D588" s="95"/>
    </row>
    <row r="589" spans="1:4" ht="12.75">
      <c r="A589" s="82"/>
      <c r="B589" s="96"/>
      <c r="C589" s="110"/>
      <c r="D589" s="110"/>
    </row>
    <row r="590" spans="1:4" ht="12.75">
      <c r="A590" s="159" t="s">
        <v>78</v>
      </c>
      <c r="B590" s="160"/>
      <c r="C590" s="95">
        <f>B537/1000</f>
        <v>25.946</v>
      </c>
      <c r="D590" s="95">
        <f>D537/1000</f>
        <v>10.504</v>
      </c>
    </row>
    <row r="591" spans="1:4" ht="54.75" customHeight="1">
      <c r="A591" s="172" t="s">
        <v>247</v>
      </c>
      <c r="B591" s="156"/>
      <c r="C591" s="120"/>
      <c r="D591" s="95"/>
    </row>
    <row r="592" spans="1:4" ht="12.75">
      <c r="A592" s="82"/>
      <c r="B592" s="96"/>
      <c r="C592" s="110"/>
      <c r="D592" s="110"/>
    </row>
    <row r="593" spans="1:4" ht="12.75">
      <c r="A593" s="159" t="s">
        <v>79</v>
      </c>
      <c r="B593" s="160"/>
      <c r="C593" s="95">
        <f>B538/1000</f>
        <v>43.936</v>
      </c>
      <c r="D593" s="95">
        <f>D538/1000</f>
        <v>-37.424</v>
      </c>
    </row>
    <row r="594" spans="1:4" ht="54.75" customHeight="1">
      <c r="A594" s="172" t="s">
        <v>247</v>
      </c>
      <c r="B594" s="156"/>
      <c r="C594" s="120"/>
      <c r="D594" s="95"/>
    </row>
    <row r="595" spans="1:4" ht="12.75">
      <c r="A595" s="82"/>
      <c r="B595" s="96"/>
      <c r="C595" s="110"/>
      <c r="D595" s="110"/>
    </row>
    <row r="596" spans="1:4" ht="12.75">
      <c r="A596" s="159" t="s">
        <v>72</v>
      </c>
      <c r="B596" s="160"/>
      <c r="C596" s="95">
        <f>B539/1000</f>
        <v>6.229</v>
      </c>
      <c r="D596" s="95">
        <f>D539/1000</f>
        <v>-6.229</v>
      </c>
    </row>
    <row r="597" spans="1:4" ht="39.75" customHeight="1">
      <c r="A597" s="158" t="s">
        <v>246</v>
      </c>
      <c r="B597" s="156"/>
      <c r="C597" s="95"/>
      <c r="D597" s="95"/>
    </row>
    <row r="598" spans="1:4" ht="12.75">
      <c r="A598" s="106"/>
      <c r="B598" s="107"/>
      <c r="C598" s="108"/>
      <c r="D598" s="108"/>
    </row>
    <row r="599" spans="1:4" ht="12.75">
      <c r="A599" s="84"/>
      <c r="B599" s="84"/>
      <c r="C599" s="84"/>
      <c r="D599" s="84"/>
    </row>
    <row r="601" ht="15">
      <c r="A601" s="1" t="s">
        <v>80</v>
      </c>
    </row>
    <row r="602" ht="13.5" thickBot="1"/>
    <row r="603" spans="1:4" ht="12.75">
      <c r="A603" s="3" t="s">
        <v>81</v>
      </c>
      <c r="B603" s="138" t="s">
        <v>30</v>
      </c>
      <c r="C603" s="170" t="s">
        <v>31</v>
      </c>
      <c r="D603" s="170" t="s">
        <v>32</v>
      </c>
    </row>
    <row r="604" spans="1:4" ht="12.75">
      <c r="A604" s="4"/>
      <c r="B604" s="139"/>
      <c r="C604" s="171"/>
      <c r="D604" s="171"/>
    </row>
    <row r="605" spans="1:4" ht="12.75">
      <c r="A605" s="4"/>
      <c r="B605" s="139"/>
      <c r="C605" s="171"/>
      <c r="D605" s="171"/>
    </row>
    <row r="606" spans="1:4" ht="13.5" thickBot="1">
      <c r="A606" s="5" t="s">
        <v>33</v>
      </c>
      <c r="B606" s="140"/>
      <c r="C606" s="137"/>
      <c r="D606" s="137"/>
    </row>
    <row r="607" spans="1:4" ht="12.75">
      <c r="A607" s="6"/>
      <c r="B607" s="34"/>
      <c r="C607" s="34"/>
      <c r="D607" s="35"/>
    </row>
    <row r="608" spans="1:4" ht="12.75">
      <c r="A608" s="12" t="s">
        <v>42</v>
      </c>
      <c r="B608" s="9"/>
      <c r="C608" s="9"/>
      <c r="D608" s="20"/>
    </row>
    <row r="609" spans="1:4" ht="12.75">
      <c r="A609" s="12"/>
      <c r="B609" s="9"/>
      <c r="C609" s="9"/>
      <c r="D609" s="20"/>
    </row>
    <row r="610" spans="1:4" ht="12.75">
      <c r="A610" s="8" t="s">
        <v>82</v>
      </c>
      <c r="B610" s="9">
        <v>245621</v>
      </c>
      <c r="C610" s="9">
        <v>258419</v>
      </c>
      <c r="D610" s="20">
        <f>C610-B610</f>
        <v>12798</v>
      </c>
    </row>
    <row r="611" spans="1:4" ht="12.75">
      <c r="A611" s="8" t="s">
        <v>83</v>
      </c>
      <c r="B611" s="9">
        <v>54817</v>
      </c>
      <c r="C611" s="9">
        <v>69061</v>
      </c>
      <c r="D611" s="20">
        <f aca="true" t="shared" si="4" ref="D611:D617">C611-B611</f>
        <v>14244</v>
      </c>
    </row>
    <row r="612" spans="1:4" ht="12.75">
      <c r="A612" s="8" t="s">
        <v>84</v>
      </c>
      <c r="B612" s="9">
        <v>6144</v>
      </c>
      <c r="C612" s="9">
        <v>7585</v>
      </c>
      <c r="D612" s="20">
        <f t="shared" si="4"/>
        <v>1441</v>
      </c>
    </row>
    <row r="613" spans="1:4" ht="12.75">
      <c r="A613" s="8" t="s">
        <v>85</v>
      </c>
      <c r="B613" s="9">
        <v>19524</v>
      </c>
      <c r="C613" s="9">
        <v>124374</v>
      </c>
      <c r="D613" s="20">
        <f t="shared" si="4"/>
        <v>104850</v>
      </c>
    </row>
    <row r="614" spans="1:4" ht="12.75">
      <c r="A614" s="8" t="s">
        <v>86</v>
      </c>
      <c r="B614" s="9">
        <v>2104</v>
      </c>
      <c r="C614" s="9">
        <v>3478</v>
      </c>
      <c r="D614" s="20">
        <f t="shared" si="4"/>
        <v>1374</v>
      </c>
    </row>
    <row r="615" spans="1:4" ht="12.75">
      <c r="A615" s="8" t="s">
        <v>87</v>
      </c>
      <c r="B615" s="9">
        <v>840</v>
      </c>
      <c r="C615" s="9">
        <v>2504</v>
      </c>
      <c r="D615" s="20">
        <f t="shared" si="4"/>
        <v>1664</v>
      </c>
    </row>
    <row r="616" spans="1:4" ht="12.75">
      <c r="A616" s="8" t="s">
        <v>88</v>
      </c>
      <c r="B616" s="9">
        <v>4304</v>
      </c>
      <c r="C616" s="9">
        <v>0</v>
      </c>
      <c r="D616" s="20">
        <f t="shared" si="4"/>
        <v>-4304</v>
      </c>
    </row>
    <row r="617" spans="1:4" ht="12.75">
      <c r="A617" s="8" t="s">
        <v>89</v>
      </c>
      <c r="B617" s="9">
        <v>25358</v>
      </c>
      <c r="C617" s="9">
        <v>0</v>
      </c>
      <c r="D617" s="20">
        <f t="shared" si="4"/>
        <v>-25358</v>
      </c>
    </row>
    <row r="618" spans="1:4" ht="13.5" thickBot="1">
      <c r="A618" s="15"/>
      <c r="B618" s="30"/>
      <c r="C618" s="30"/>
      <c r="D618" s="30"/>
    </row>
    <row r="619" spans="1:4" ht="13.5" thickBot="1">
      <c r="A619" s="29" t="s">
        <v>45</v>
      </c>
      <c r="B619" s="30">
        <f>SUM(B610:B618)</f>
        <v>358712</v>
      </c>
      <c r="C619" s="30">
        <f>SUM(C610:C618)</f>
        <v>465421</v>
      </c>
      <c r="D619" s="30">
        <f>C619-B619</f>
        <v>106709</v>
      </c>
    </row>
    <row r="621" spans="1:4" ht="42" customHeight="1">
      <c r="A621" s="158" t="s">
        <v>245</v>
      </c>
      <c r="B621" s="158"/>
      <c r="C621" s="158"/>
      <c r="D621" s="158"/>
    </row>
    <row r="623" spans="1:4" ht="25.5">
      <c r="A623" s="162"/>
      <c r="B623" s="163"/>
      <c r="C623" s="127" t="s">
        <v>131</v>
      </c>
      <c r="D623" s="85" t="s">
        <v>32</v>
      </c>
    </row>
    <row r="624" spans="1:4" ht="12.75">
      <c r="A624" s="164"/>
      <c r="B624" s="165"/>
      <c r="C624" s="86" t="s">
        <v>132</v>
      </c>
      <c r="D624" s="86" t="s">
        <v>132</v>
      </c>
    </row>
    <row r="625" spans="1:4" ht="12.75">
      <c r="A625" s="166" t="s">
        <v>45</v>
      </c>
      <c r="B625" s="167"/>
      <c r="C625" s="87">
        <f>B619/1000</f>
        <v>358.712</v>
      </c>
      <c r="D625" s="87">
        <f>D619/1000</f>
        <v>106.709</v>
      </c>
    </row>
    <row r="626" spans="1:4" ht="12.75">
      <c r="A626" s="88"/>
      <c r="B626" s="89"/>
      <c r="C626" s="91"/>
      <c r="D626" s="91"/>
    </row>
    <row r="627" spans="1:4" ht="12.75">
      <c r="A627" s="159" t="s">
        <v>82</v>
      </c>
      <c r="B627" s="160"/>
      <c r="C627" s="95">
        <f>B610/1000</f>
        <v>245.621</v>
      </c>
      <c r="D627" s="95">
        <f>D610/1000</f>
        <v>12.798</v>
      </c>
    </row>
    <row r="628" spans="1:4" ht="54.75" customHeight="1">
      <c r="A628" s="158" t="s">
        <v>244</v>
      </c>
      <c r="B628" s="156"/>
      <c r="C628" s="95"/>
      <c r="D628" s="95"/>
    </row>
    <row r="629" spans="1:4" ht="12.75">
      <c r="A629" s="92"/>
      <c r="B629" s="93"/>
      <c r="C629" s="95"/>
      <c r="D629" s="95"/>
    </row>
    <row r="630" spans="1:4" ht="12.75">
      <c r="A630" s="159" t="s">
        <v>83</v>
      </c>
      <c r="B630" s="160"/>
      <c r="C630" s="95">
        <f>B611/1000</f>
        <v>54.817</v>
      </c>
      <c r="D630" s="95">
        <f>D611/1000</f>
        <v>14.244</v>
      </c>
    </row>
    <row r="631" spans="1:4" ht="42.75" customHeight="1">
      <c r="A631" s="155" t="s">
        <v>243</v>
      </c>
      <c r="B631" s="156"/>
      <c r="C631" s="95"/>
      <c r="D631" s="95"/>
    </row>
    <row r="632" spans="1:4" ht="12.75">
      <c r="A632" s="82"/>
      <c r="B632" s="96"/>
      <c r="C632" s="110"/>
      <c r="D632" s="110"/>
    </row>
    <row r="633" spans="1:4" ht="12.75">
      <c r="A633" s="159" t="s">
        <v>84</v>
      </c>
      <c r="B633" s="160"/>
      <c r="C633" s="95">
        <f>B612/1000</f>
        <v>6.144</v>
      </c>
      <c r="D633" s="95">
        <f>D612/1000</f>
        <v>1.441</v>
      </c>
    </row>
    <row r="634" spans="1:4" ht="28.5" customHeight="1">
      <c r="A634" s="155" t="s">
        <v>242</v>
      </c>
      <c r="B634" s="156"/>
      <c r="C634" s="95"/>
      <c r="D634" s="95"/>
    </row>
    <row r="635" spans="1:4" ht="12.75">
      <c r="A635" s="82"/>
      <c r="B635" s="96"/>
      <c r="C635" s="110"/>
      <c r="D635" s="110"/>
    </row>
    <row r="636" spans="1:4" ht="12.75">
      <c r="A636" s="159" t="s">
        <v>85</v>
      </c>
      <c r="B636" s="160"/>
      <c r="C636" s="95">
        <f>B613/1000</f>
        <v>19.524</v>
      </c>
      <c r="D636" s="95">
        <f>D613/1000</f>
        <v>104.85</v>
      </c>
    </row>
    <row r="637" spans="1:4" ht="70.5" customHeight="1">
      <c r="A637" s="158" t="s">
        <v>215</v>
      </c>
      <c r="B637" s="156"/>
      <c r="C637" s="95"/>
      <c r="D637" s="95"/>
    </row>
    <row r="638" spans="1:4" ht="31.5" customHeight="1">
      <c r="A638" s="158" t="s">
        <v>216</v>
      </c>
      <c r="B638" s="156"/>
      <c r="C638" s="95"/>
      <c r="D638" s="95"/>
    </row>
    <row r="639" spans="1:4" ht="94.5" customHeight="1">
      <c r="A639" s="158" t="s">
        <v>241</v>
      </c>
      <c r="B639" s="156"/>
      <c r="C639" s="95"/>
      <c r="D639" s="95"/>
    </row>
    <row r="640" spans="1:4" ht="12.75">
      <c r="A640" s="82"/>
      <c r="B640" s="96"/>
      <c r="C640" s="110"/>
      <c r="D640" s="110"/>
    </row>
    <row r="641" spans="1:4" ht="12.75">
      <c r="A641" s="159" t="s">
        <v>86</v>
      </c>
      <c r="B641" s="160"/>
      <c r="C641" s="95">
        <f>B614/1000</f>
        <v>2.104</v>
      </c>
      <c r="D641" s="95">
        <f>D614/1000</f>
        <v>1.374</v>
      </c>
    </row>
    <row r="642" spans="1:4" ht="12.75">
      <c r="A642" s="155" t="s">
        <v>210</v>
      </c>
      <c r="B642" s="156"/>
      <c r="C642" s="95"/>
      <c r="D642" s="95"/>
    </row>
    <row r="643" spans="1:4" ht="12.75">
      <c r="A643" s="92"/>
      <c r="B643" s="93"/>
      <c r="C643" s="95"/>
      <c r="D643" s="95"/>
    </row>
    <row r="644" spans="1:4" ht="12.75">
      <c r="A644" s="159" t="s">
        <v>87</v>
      </c>
      <c r="B644" s="160"/>
      <c r="C644" s="95">
        <f>B615/1000</f>
        <v>0.84</v>
      </c>
      <c r="D644" s="95">
        <f>D615/1000</f>
        <v>1.664</v>
      </c>
    </row>
    <row r="645" spans="1:4" ht="65.25" customHeight="1">
      <c r="A645" s="155" t="s">
        <v>240</v>
      </c>
      <c r="B645" s="156"/>
      <c r="C645" s="95"/>
      <c r="D645" s="95"/>
    </row>
    <row r="646" spans="1:4" ht="12.75">
      <c r="A646" s="82"/>
      <c r="B646" s="96"/>
      <c r="C646" s="110"/>
      <c r="D646" s="110"/>
    </row>
    <row r="647" spans="1:4" ht="12.75">
      <c r="A647" s="159" t="s">
        <v>88</v>
      </c>
      <c r="B647" s="160"/>
      <c r="C647" s="95">
        <f>B616/1000</f>
        <v>4.304</v>
      </c>
      <c r="D647" s="95">
        <f>D616/1000</f>
        <v>-4.304</v>
      </c>
    </row>
    <row r="648" spans="1:4" ht="72.75" customHeight="1">
      <c r="A648" s="158" t="s">
        <v>215</v>
      </c>
      <c r="B648" s="156"/>
      <c r="C648" s="95"/>
      <c r="D648" s="95"/>
    </row>
    <row r="649" spans="1:4" ht="12.75">
      <c r="A649" s="82"/>
      <c r="B649" s="96"/>
      <c r="C649" s="110"/>
      <c r="D649" s="110"/>
    </row>
    <row r="650" spans="1:4" ht="12.75">
      <c r="A650" s="159" t="s">
        <v>89</v>
      </c>
      <c r="B650" s="160"/>
      <c r="C650" s="95">
        <f>B617/1000</f>
        <v>25.358</v>
      </c>
      <c r="D650" s="95">
        <f>D617/1000</f>
        <v>-25.358</v>
      </c>
    </row>
    <row r="651" spans="1:4" ht="70.5" customHeight="1">
      <c r="A651" s="158" t="s">
        <v>215</v>
      </c>
      <c r="B651" s="156"/>
      <c r="C651" s="95"/>
      <c r="D651" s="95"/>
    </row>
    <row r="652" spans="1:4" ht="12.75">
      <c r="A652" s="106"/>
      <c r="B652" s="107"/>
      <c r="C652" s="108"/>
      <c r="D652" s="108"/>
    </row>
    <row r="655" ht="15">
      <c r="A655" s="1" t="s">
        <v>90</v>
      </c>
    </row>
    <row r="656" ht="13.5" thickBot="1"/>
    <row r="657" spans="1:4" ht="12.75">
      <c r="A657" s="3" t="s">
        <v>91</v>
      </c>
      <c r="B657" s="138" t="s">
        <v>30</v>
      </c>
      <c r="C657" s="170" t="s">
        <v>31</v>
      </c>
      <c r="D657" s="170" t="s">
        <v>32</v>
      </c>
    </row>
    <row r="658" spans="1:4" ht="12.75">
      <c r="A658" s="4"/>
      <c r="B658" s="139"/>
      <c r="C658" s="171"/>
      <c r="D658" s="171"/>
    </row>
    <row r="659" spans="1:4" ht="12.75">
      <c r="A659" s="4"/>
      <c r="B659" s="139"/>
      <c r="C659" s="171"/>
      <c r="D659" s="171"/>
    </row>
    <row r="660" spans="1:4" ht="13.5" thickBot="1">
      <c r="A660" s="5" t="s">
        <v>33</v>
      </c>
      <c r="B660" s="140"/>
      <c r="C660" s="137"/>
      <c r="D660" s="137"/>
    </row>
    <row r="661" spans="1:4" ht="12.75">
      <c r="A661" s="6"/>
      <c r="B661" s="34"/>
      <c r="C661" s="34"/>
      <c r="D661" s="35"/>
    </row>
    <row r="662" spans="1:4" ht="12.75">
      <c r="A662" s="12" t="s">
        <v>42</v>
      </c>
      <c r="B662" s="9"/>
      <c r="C662" s="9"/>
      <c r="D662" s="20"/>
    </row>
    <row r="663" spans="1:4" ht="12.75">
      <c r="A663" s="12"/>
      <c r="B663" s="9"/>
      <c r="C663" s="9"/>
      <c r="D663" s="20"/>
    </row>
    <row r="664" spans="1:4" ht="12.75">
      <c r="A664" s="8" t="s">
        <v>92</v>
      </c>
      <c r="B664" s="9">
        <v>45458</v>
      </c>
      <c r="C664" s="9">
        <v>57253</v>
      </c>
      <c r="D664" s="20">
        <f aca="true" t="shared" si="5" ref="D664:D669">C664-B664</f>
        <v>11795</v>
      </c>
    </row>
    <row r="665" spans="1:4" ht="12.75">
      <c r="A665" s="8" t="s">
        <v>93</v>
      </c>
      <c r="B665" s="9">
        <v>696</v>
      </c>
      <c r="C665" s="9">
        <v>-6505</v>
      </c>
      <c r="D665" s="20">
        <f t="shared" si="5"/>
        <v>-7201</v>
      </c>
    </row>
    <row r="666" spans="1:4" ht="12.75">
      <c r="A666" s="8" t="s">
        <v>94</v>
      </c>
      <c r="B666" s="9">
        <v>69636</v>
      </c>
      <c r="C666" s="9">
        <v>115956</v>
      </c>
      <c r="D666" s="20">
        <f t="shared" si="5"/>
        <v>46320</v>
      </c>
    </row>
    <row r="667" spans="1:4" ht="12.75">
      <c r="A667" s="8" t="s">
        <v>68</v>
      </c>
      <c r="B667" s="9">
        <v>853</v>
      </c>
      <c r="C667" s="9">
        <v>2351</v>
      </c>
      <c r="D667" s="20">
        <f t="shared" si="5"/>
        <v>1498</v>
      </c>
    </row>
    <row r="668" spans="1:4" ht="12.75">
      <c r="A668" s="8" t="s">
        <v>95</v>
      </c>
      <c r="B668" s="9">
        <v>0</v>
      </c>
      <c r="C668" s="9">
        <v>18</v>
      </c>
      <c r="D668" s="20">
        <f t="shared" si="5"/>
        <v>18</v>
      </c>
    </row>
    <row r="669" spans="1:4" ht="12.75">
      <c r="A669" s="8" t="s">
        <v>96</v>
      </c>
      <c r="B669" s="9">
        <v>0</v>
      </c>
      <c r="C669" s="9">
        <v>14970</v>
      </c>
      <c r="D669" s="20">
        <f t="shared" si="5"/>
        <v>14970</v>
      </c>
    </row>
    <row r="670" spans="1:4" ht="13.5" thickBot="1">
      <c r="A670" s="31"/>
      <c r="B670" s="42"/>
      <c r="C670" s="42"/>
      <c r="D670" s="42"/>
    </row>
    <row r="671" spans="1:4" ht="13.5" thickBot="1">
      <c r="A671" s="29" t="s">
        <v>45</v>
      </c>
      <c r="B671" s="30">
        <f>SUM(B664:B670)</f>
        <v>116643</v>
      </c>
      <c r="C671" s="30">
        <f>SUM(C664:C670)</f>
        <v>184043</v>
      </c>
      <c r="D671" s="30">
        <f>C671-B671</f>
        <v>67400</v>
      </c>
    </row>
    <row r="673" spans="1:4" ht="41.25" customHeight="1">
      <c r="A673" s="158" t="s">
        <v>239</v>
      </c>
      <c r="B673" s="158"/>
      <c r="C673" s="158"/>
      <c r="D673" s="158"/>
    </row>
    <row r="675" spans="1:4" ht="25.5">
      <c r="A675" s="162"/>
      <c r="B675" s="163"/>
      <c r="C675" s="127" t="s">
        <v>131</v>
      </c>
      <c r="D675" s="85" t="s">
        <v>32</v>
      </c>
    </row>
    <row r="676" spans="1:4" ht="12.75">
      <c r="A676" s="164"/>
      <c r="B676" s="165"/>
      <c r="C676" s="86" t="s">
        <v>132</v>
      </c>
      <c r="D676" s="86" t="s">
        <v>132</v>
      </c>
    </row>
    <row r="677" spans="1:4" ht="12.75">
      <c r="A677" s="166" t="s">
        <v>45</v>
      </c>
      <c r="B677" s="167"/>
      <c r="C677" s="87">
        <f>B671/1000</f>
        <v>116.643</v>
      </c>
      <c r="D677" s="87">
        <f>D671/1000</f>
        <v>67.4</v>
      </c>
    </row>
    <row r="678" spans="1:4" ht="12.75">
      <c r="A678" s="88"/>
      <c r="B678" s="89"/>
      <c r="C678" s="91"/>
      <c r="D678" s="91"/>
    </row>
    <row r="679" spans="1:4" ht="12.75">
      <c r="A679" s="159" t="s">
        <v>92</v>
      </c>
      <c r="B679" s="160"/>
      <c r="C679" s="95">
        <f>B664/1000</f>
        <v>45.458</v>
      </c>
      <c r="D679" s="95">
        <f>D664/1000</f>
        <v>11.795</v>
      </c>
    </row>
    <row r="680" spans="1:4" ht="93.75" customHeight="1">
      <c r="A680" s="155" t="s">
        <v>238</v>
      </c>
      <c r="B680" s="156"/>
      <c r="C680" s="95"/>
      <c r="D680" s="95"/>
    </row>
    <row r="681" spans="1:4" ht="12.75">
      <c r="A681" s="92"/>
      <c r="B681" s="93"/>
      <c r="C681" s="95"/>
      <c r="D681" s="95"/>
    </row>
    <row r="682" spans="1:4" ht="12.75">
      <c r="A682" s="159" t="s">
        <v>93</v>
      </c>
      <c r="B682" s="160"/>
      <c r="C682" s="95">
        <f>B665/1000</f>
        <v>0.696</v>
      </c>
      <c r="D682" s="95">
        <f>D665/1000</f>
        <v>-7.201</v>
      </c>
    </row>
    <row r="683" spans="1:4" ht="41.25" customHeight="1">
      <c r="A683" s="155" t="s">
        <v>237</v>
      </c>
      <c r="B683" s="156"/>
      <c r="C683" s="95"/>
      <c r="D683" s="95"/>
    </row>
    <row r="684" spans="1:4" ht="12.75">
      <c r="A684" s="82"/>
      <c r="B684" s="96"/>
      <c r="C684" s="110"/>
      <c r="D684" s="110"/>
    </row>
    <row r="685" spans="1:4" ht="12.75">
      <c r="A685" s="159" t="s">
        <v>94</v>
      </c>
      <c r="B685" s="160"/>
      <c r="C685" s="95">
        <f>B666/1000</f>
        <v>69.636</v>
      </c>
      <c r="D685" s="95">
        <f>D666/1000</f>
        <v>46.32</v>
      </c>
    </row>
    <row r="686" spans="1:4" ht="78.75" customHeight="1">
      <c r="A686" s="155" t="s">
        <v>235</v>
      </c>
      <c r="B686" s="156"/>
      <c r="C686" s="95"/>
      <c r="D686" s="95"/>
    </row>
    <row r="687" spans="1:4" ht="65.25" customHeight="1">
      <c r="A687" s="155" t="s">
        <v>236</v>
      </c>
      <c r="B687" s="156"/>
      <c r="C687" s="95"/>
      <c r="D687" s="95"/>
    </row>
    <row r="688" spans="1:4" ht="12.75">
      <c r="A688" s="82"/>
      <c r="B688" s="96"/>
      <c r="C688" s="110"/>
      <c r="D688" s="110"/>
    </row>
    <row r="689" spans="1:4" ht="12.75">
      <c r="A689" s="159" t="s">
        <v>68</v>
      </c>
      <c r="B689" s="160"/>
      <c r="C689" s="95">
        <f>B667/1000</f>
        <v>0.853</v>
      </c>
      <c r="D689" s="95">
        <f>D667/1000</f>
        <v>1.498</v>
      </c>
    </row>
    <row r="690" spans="1:4" ht="39.75" customHeight="1">
      <c r="A690" s="155" t="s">
        <v>234</v>
      </c>
      <c r="B690" s="156"/>
      <c r="C690" s="95"/>
      <c r="D690" s="95"/>
    </row>
    <row r="691" spans="1:4" ht="12.75">
      <c r="A691" s="82"/>
      <c r="B691" s="96"/>
      <c r="C691" s="110"/>
      <c r="D691" s="110"/>
    </row>
    <row r="692" spans="1:4" ht="12.75">
      <c r="A692" s="159" t="s">
        <v>95</v>
      </c>
      <c r="B692" s="160"/>
      <c r="C692" s="95">
        <f>B668/1000</f>
        <v>0</v>
      </c>
      <c r="D692" s="95">
        <f>D668/1000</f>
        <v>0.018</v>
      </c>
    </row>
    <row r="693" spans="1:4" ht="28.5" customHeight="1">
      <c r="A693" s="155" t="s">
        <v>214</v>
      </c>
      <c r="B693" s="156"/>
      <c r="C693" s="95"/>
      <c r="D693" s="95"/>
    </row>
    <row r="694" spans="1:4" ht="12.75">
      <c r="A694" s="92"/>
      <c r="B694" s="93"/>
      <c r="C694" s="95"/>
      <c r="D694" s="95"/>
    </row>
    <row r="695" spans="1:4" ht="12.75">
      <c r="A695" s="159" t="s">
        <v>96</v>
      </c>
      <c r="B695" s="160"/>
      <c r="C695" s="95">
        <f>B669/1000</f>
        <v>0</v>
      </c>
      <c r="D695" s="95">
        <f>D669/1000</f>
        <v>14.97</v>
      </c>
    </row>
    <row r="696" spans="1:4" ht="42" customHeight="1">
      <c r="A696" s="155" t="s">
        <v>213</v>
      </c>
      <c r="B696" s="156"/>
      <c r="C696" s="95"/>
      <c r="D696" s="95"/>
    </row>
    <row r="697" spans="1:4" ht="12.75">
      <c r="A697" s="106"/>
      <c r="B697" s="107"/>
      <c r="C697" s="108"/>
      <c r="D697" s="108"/>
    </row>
    <row r="698" spans="1:4" ht="12.75">
      <c r="A698" s="121"/>
      <c r="B698" s="121"/>
      <c r="C698" s="121"/>
      <c r="D698" s="121"/>
    </row>
    <row r="699" spans="1:4" ht="12.75">
      <c r="A699" s="121"/>
      <c r="B699" s="121"/>
      <c r="C699" s="121"/>
      <c r="D699" s="121"/>
    </row>
    <row r="700" spans="1:4" ht="15">
      <c r="A700" s="1" t="s">
        <v>97</v>
      </c>
      <c r="B700" s="121"/>
      <c r="C700" s="121"/>
      <c r="D700" s="121"/>
    </row>
    <row r="701" ht="13.5" thickBot="1"/>
    <row r="702" spans="1:4" ht="12.75">
      <c r="A702" s="3" t="s">
        <v>98</v>
      </c>
      <c r="B702" s="138" t="s">
        <v>30</v>
      </c>
      <c r="C702" s="170" t="s">
        <v>31</v>
      </c>
      <c r="D702" s="170" t="s">
        <v>32</v>
      </c>
    </row>
    <row r="703" spans="1:4" ht="12.75">
      <c r="A703" s="4"/>
      <c r="B703" s="139"/>
      <c r="C703" s="171"/>
      <c r="D703" s="171"/>
    </row>
    <row r="704" spans="1:4" ht="12.75">
      <c r="A704" s="4"/>
      <c r="B704" s="139"/>
      <c r="C704" s="171"/>
      <c r="D704" s="171"/>
    </row>
    <row r="705" spans="1:4" ht="13.5" thickBot="1">
      <c r="A705" s="5" t="s">
        <v>33</v>
      </c>
      <c r="B705" s="140"/>
      <c r="C705" s="137"/>
      <c r="D705" s="137"/>
    </row>
    <row r="706" spans="1:4" ht="12.75">
      <c r="A706" s="6"/>
      <c r="B706" s="34"/>
      <c r="C706" s="34"/>
      <c r="D706" s="35"/>
    </row>
    <row r="707" spans="1:4" ht="12.75">
      <c r="A707" s="7" t="s">
        <v>34</v>
      </c>
      <c r="B707" s="36"/>
      <c r="C707" s="36"/>
      <c r="D707" s="37"/>
    </row>
    <row r="708" spans="1:4" ht="12.75">
      <c r="A708" s="25"/>
      <c r="B708" s="9"/>
      <c r="C708" s="9"/>
      <c r="D708" s="20"/>
    </row>
    <row r="709" spans="1:4" ht="12.75">
      <c r="A709" s="25" t="s">
        <v>60</v>
      </c>
      <c r="B709" s="9">
        <v>4972</v>
      </c>
      <c r="C709" s="9">
        <v>20566</v>
      </c>
      <c r="D709" s="20">
        <f>C709-B709</f>
        <v>15594</v>
      </c>
    </row>
    <row r="710" spans="1:4" ht="12.75">
      <c r="A710" s="8" t="s">
        <v>99</v>
      </c>
      <c r="B710" s="9">
        <v>716</v>
      </c>
      <c r="C710" s="9">
        <v>3</v>
      </c>
      <c r="D710" s="20">
        <f>C710-B710</f>
        <v>-713</v>
      </c>
    </row>
    <row r="711" spans="1:4" ht="13.5" thickBot="1">
      <c r="A711" s="8"/>
      <c r="B711" s="9"/>
      <c r="C711" s="9"/>
      <c r="D711" s="9"/>
    </row>
    <row r="712" spans="1:4" ht="13.5" thickBot="1">
      <c r="A712" s="10" t="s">
        <v>41</v>
      </c>
      <c r="B712" s="11">
        <f>SUM(B709:B711)</f>
        <v>5688</v>
      </c>
      <c r="C712" s="11">
        <f>SUM(C709:C711)</f>
        <v>20569</v>
      </c>
      <c r="D712" s="11">
        <f>C712-B712</f>
        <v>14881</v>
      </c>
    </row>
    <row r="714" spans="1:4" ht="27" customHeight="1">
      <c r="A714" s="158" t="s">
        <v>212</v>
      </c>
      <c r="B714" s="158"/>
      <c r="C714" s="158"/>
      <c r="D714" s="158"/>
    </row>
    <row r="716" spans="1:4" ht="25.5">
      <c r="A716" s="162"/>
      <c r="B716" s="163"/>
      <c r="C716" s="127" t="s">
        <v>131</v>
      </c>
      <c r="D716" s="85" t="s">
        <v>32</v>
      </c>
    </row>
    <row r="717" spans="1:4" ht="12.75">
      <c r="A717" s="164"/>
      <c r="B717" s="165"/>
      <c r="C717" s="86" t="s">
        <v>132</v>
      </c>
      <c r="D717" s="86" t="s">
        <v>132</v>
      </c>
    </row>
    <row r="718" spans="1:4" ht="12.75">
      <c r="A718" s="166" t="s">
        <v>41</v>
      </c>
      <c r="B718" s="167"/>
      <c r="C718" s="87">
        <f>B712/1000</f>
        <v>5.688</v>
      </c>
      <c r="D718" s="87">
        <f>D712/1000</f>
        <v>14.881</v>
      </c>
    </row>
    <row r="719" spans="1:4" ht="12.75">
      <c r="A719" s="88"/>
      <c r="B719" s="89"/>
      <c r="C719" s="91"/>
      <c r="D719" s="91"/>
    </row>
    <row r="720" spans="1:4" ht="12.75">
      <c r="A720" s="159" t="s">
        <v>60</v>
      </c>
      <c r="B720" s="160"/>
      <c r="C720" s="95">
        <f>B709/1000</f>
        <v>4.972</v>
      </c>
      <c r="D720" s="95">
        <f>D709/1000</f>
        <v>15.594</v>
      </c>
    </row>
    <row r="721" spans="1:4" ht="40.5" customHeight="1">
      <c r="A721" s="155" t="s">
        <v>233</v>
      </c>
      <c r="B721" s="156"/>
      <c r="C721" s="95"/>
      <c r="D721" s="95"/>
    </row>
    <row r="722" spans="1:4" ht="12.75">
      <c r="A722" s="92"/>
      <c r="B722" s="93"/>
      <c r="C722" s="95"/>
      <c r="D722" s="95"/>
    </row>
    <row r="723" spans="1:4" ht="12.75">
      <c r="A723" s="159" t="s">
        <v>99</v>
      </c>
      <c r="B723" s="160"/>
      <c r="C723" s="95">
        <f>B710/1000</f>
        <v>0.716</v>
      </c>
      <c r="D723" s="95">
        <f>D710/1000</f>
        <v>-0.713</v>
      </c>
    </row>
    <row r="724" spans="1:4" ht="12.75">
      <c r="A724" s="155" t="s">
        <v>210</v>
      </c>
      <c r="B724" s="156"/>
      <c r="C724" s="95"/>
      <c r="D724" s="95"/>
    </row>
    <row r="725" spans="1:4" ht="12.75">
      <c r="A725" s="106"/>
      <c r="B725" s="107"/>
      <c r="C725" s="108"/>
      <c r="D725" s="108"/>
    </row>
    <row r="728" ht="15">
      <c r="A728" s="1" t="s">
        <v>100</v>
      </c>
    </row>
    <row r="729" ht="13.5" thickBot="1"/>
    <row r="730" spans="1:4" ht="12.75">
      <c r="A730" s="3" t="s">
        <v>101</v>
      </c>
      <c r="B730" s="138" t="s">
        <v>30</v>
      </c>
      <c r="C730" s="170" t="s">
        <v>31</v>
      </c>
      <c r="D730" s="170" t="s">
        <v>32</v>
      </c>
    </row>
    <row r="731" spans="1:4" ht="12.75">
      <c r="A731" s="4"/>
      <c r="B731" s="139"/>
      <c r="C731" s="171"/>
      <c r="D731" s="171"/>
    </row>
    <row r="732" spans="1:4" ht="12.75">
      <c r="A732" s="4"/>
      <c r="B732" s="139"/>
      <c r="C732" s="171"/>
      <c r="D732" s="171"/>
    </row>
    <row r="733" spans="1:4" ht="13.5" thickBot="1">
      <c r="A733" s="5" t="s">
        <v>33</v>
      </c>
      <c r="B733" s="140"/>
      <c r="C733" s="137"/>
      <c r="D733" s="137"/>
    </row>
    <row r="734" spans="1:4" ht="12.75">
      <c r="A734" s="6"/>
      <c r="B734" s="34"/>
      <c r="C734" s="34"/>
      <c r="D734" s="35"/>
    </row>
    <row r="735" spans="1:4" ht="12.75">
      <c r="A735" s="7" t="s">
        <v>34</v>
      </c>
      <c r="B735" s="36"/>
      <c r="C735" s="36"/>
      <c r="D735" s="37"/>
    </row>
    <row r="736" spans="1:4" ht="12.75">
      <c r="A736" s="7"/>
      <c r="B736" s="36"/>
      <c r="C736" s="36"/>
      <c r="D736" s="37"/>
    </row>
    <row r="737" spans="1:4" ht="12.75">
      <c r="A737" s="8" t="s">
        <v>60</v>
      </c>
      <c r="B737" s="9">
        <v>0</v>
      </c>
      <c r="C737" s="9">
        <v>612</v>
      </c>
      <c r="D737" s="20">
        <f aca="true" t="shared" si="6" ref="D737:D742">C737-B737</f>
        <v>612</v>
      </c>
    </row>
    <row r="738" spans="1:4" ht="12.75">
      <c r="A738" s="25" t="s">
        <v>63</v>
      </c>
      <c r="B738" s="9">
        <v>4355</v>
      </c>
      <c r="C738" s="9">
        <v>68</v>
      </c>
      <c r="D738" s="20">
        <f t="shared" si="6"/>
        <v>-4287</v>
      </c>
    </row>
    <row r="739" spans="1:4" ht="12.75">
      <c r="A739" s="25" t="s">
        <v>68</v>
      </c>
      <c r="B739" s="9">
        <v>0</v>
      </c>
      <c r="C739" s="9">
        <v>4</v>
      </c>
      <c r="D739" s="20">
        <f t="shared" si="6"/>
        <v>4</v>
      </c>
    </row>
    <row r="740" spans="1:4" ht="12.75">
      <c r="A740" s="25" t="s">
        <v>36</v>
      </c>
      <c r="B740" s="9">
        <v>0</v>
      </c>
      <c r="C740" s="9">
        <v>56</v>
      </c>
      <c r="D740" s="20">
        <f t="shared" si="6"/>
        <v>56</v>
      </c>
    </row>
    <row r="741" spans="1:4" ht="12.75">
      <c r="A741" s="25" t="s">
        <v>72</v>
      </c>
      <c r="B741" s="9">
        <v>49313</v>
      </c>
      <c r="C741" s="9">
        <v>50793</v>
      </c>
      <c r="D741" s="20">
        <f t="shared" si="6"/>
        <v>1480</v>
      </c>
    </row>
    <row r="742" spans="1:4" ht="12.75">
      <c r="A742" s="25" t="s">
        <v>102</v>
      </c>
      <c r="B742" s="9">
        <v>95395</v>
      </c>
      <c r="C742" s="9">
        <v>83622</v>
      </c>
      <c r="D742" s="20">
        <f t="shared" si="6"/>
        <v>-11773</v>
      </c>
    </row>
    <row r="743" spans="1:4" ht="13.5" thickBot="1">
      <c r="A743" s="25"/>
      <c r="B743" s="9"/>
      <c r="C743" s="9"/>
      <c r="D743" s="9"/>
    </row>
    <row r="744" spans="1:4" ht="13.5" thickBot="1">
      <c r="A744" s="10" t="s">
        <v>41</v>
      </c>
      <c r="B744" s="11">
        <f>SUM(B737:B743)</f>
        <v>149063</v>
      </c>
      <c r="C744" s="11">
        <f>SUM(C737:C743)</f>
        <v>135155</v>
      </c>
      <c r="D744" s="11">
        <f>C744-B744</f>
        <v>-13908</v>
      </c>
    </row>
    <row r="745" spans="1:4" ht="12.75">
      <c r="A745" s="6"/>
      <c r="B745" s="34"/>
      <c r="C745" s="34"/>
      <c r="D745" s="35"/>
    </row>
    <row r="746" spans="1:4" ht="12.75">
      <c r="A746" s="12" t="s">
        <v>42</v>
      </c>
      <c r="B746" s="9"/>
      <c r="C746" s="9"/>
      <c r="D746" s="20"/>
    </row>
    <row r="747" spans="1:4" ht="12.75">
      <c r="A747" s="12"/>
      <c r="B747" s="9"/>
      <c r="C747" s="9"/>
      <c r="D747" s="20"/>
    </row>
    <row r="748" spans="1:4" ht="12.75">
      <c r="A748" s="25" t="s">
        <v>72</v>
      </c>
      <c r="B748" s="9">
        <v>5573</v>
      </c>
      <c r="C748" s="9">
        <v>0</v>
      </c>
      <c r="D748" s="20">
        <f>C748-B748</f>
        <v>-5573</v>
      </c>
    </row>
    <row r="749" spans="1:4" ht="13.5" thickBot="1">
      <c r="A749" s="25"/>
      <c r="B749" s="9"/>
      <c r="C749" s="9"/>
      <c r="D749" s="33"/>
    </row>
    <row r="750" spans="1:4" ht="13.5" thickBot="1">
      <c r="A750" s="14" t="s">
        <v>45</v>
      </c>
      <c r="B750" s="11">
        <f>SUM(B748:B749)</f>
        <v>5573</v>
      </c>
      <c r="C750" s="11">
        <f>SUM(C748:C749)</f>
        <v>0</v>
      </c>
      <c r="D750" s="11">
        <f>C750-B750</f>
        <v>-5573</v>
      </c>
    </row>
    <row r="751" spans="1:4" ht="13.5" thickBot="1">
      <c r="A751" s="15" t="s">
        <v>46</v>
      </c>
      <c r="B751" s="32">
        <f>B744+B750</f>
        <v>154636</v>
      </c>
      <c r="C751" s="32">
        <f>C744+C750</f>
        <v>135155</v>
      </c>
      <c r="D751" s="11">
        <f>C751-B751</f>
        <v>-19481</v>
      </c>
    </row>
    <row r="753" spans="1:4" ht="27" customHeight="1">
      <c r="A753" s="158" t="s">
        <v>232</v>
      </c>
      <c r="B753" s="158"/>
      <c r="C753" s="158"/>
      <c r="D753" s="158"/>
    </row>
    <row r="755" spans="1:4" ht="25.5">
      <c r="A755" s="162"/>
      <c r="B755" s="163"/>
      <c r="C755" s="127" t="s">
        <v>131</v>
      </c>
      <c r="D755" s="85" t="s">
        <v>32</v>
      </c>
    </row>
    <row r="756" spans="1:4" ht="12.75">
      <c r="A756" s="164"/>
      <c r="B756" s="165"/>
      <c r="C756" s="86" t="s">
        <v>132</v>
      </c>
      <c r="D756" s="86" t="s">
        <v>132</v>
      </c>
    </row>
    <row r="757" spans="1:4" ht="12.75">
      <c r="A757" s="166" t="s">
        <v>41</v>
      </c>
      <c r="B757" s="167"/>
      <c r="C757" s="87">
        <f>B744/1000</f>
        <v>149.063</v>
      </c>
      <c r="D757" s="87">
        <f>D744/1000</f>
        <v>-13.908</v>
      </c>
    </row>
    <row r="758" spans="1:4" ht="12.75">
      <c r="A758" s="88"/>
      <c r="B758" s="89"/>
      <c r="C758" s="91"/>
      <c r="D758" s="91"/>
    </row>
    <row r="759" spans="1:4" ht="12.75">
      <c r="A759" s="159" t="s">
        <v>60</v>
      </c>
      <c r="B759" s="160"/>
      <c r="C759" s="95">
        <f>B737/1000</f>
        <v>0</v>
      </c>
      <c r="D759" s="95">
        <f>D737/1000</f>
        <v>0.612</v>
      </c>
    </row>
    <row r="760" spans="1:4" ht="12.75">
      <c r="A760" s="155" t="s">
        <v>210</v>
      </c>
      <c r="B760" s="156"/>
      <c r="C760" s="95"/>
      <c r="D760" s="95"/>
    </row>
    <row r="761" spans="1:4" ht="12.75">
      <c r="A761" s="92"/>
      <c r="B761" s="93"/>
      <c r="C761" s="95"/>
      <c r="D761" s="95"/>
    </row>
    <row r="762" spans="1:4" ht="12.75">
      <c r="A762" s="159" t="s">
        <v>63</v>
      </c>
      <c r="B762" s="160"/>
      <c r="C762" s="95">
        <f>B738/1000</f>
        <v>4.355</v>
      </c>
      <c r="D762" s="95">
        <f>D738/1000</f>
        <v>-4.287</v>
      </c>
    </row>
    <row r="763" spans="1:4" ht="39" customHeight="1">
      <c r="A763" s="155" t="s">
        <v>231</v>
      </c>
      <c r="B763" s="156"/>
      <c r="C763" s="95"/>
      <c r="D763" s="95"/>
    </row>
    <row r="764" spans="1:4" ht="12.75">
      <c r="A764" s="92"/>
      <c r="B764" s="93"/>
      <c r="C764" s="95"/>
      <c r="D764" s="95"/>
    </row>
    <row r="765" spans="1:4" ht="12.75">
      <c r="A765" s="159" t="s">
        <v>68</v>
      </c>
      <c r="B765" s="160"/>
      <c r="C765" s="95">
        <f>B739/1000</f>
        <v>0</v>
      </c>
      <c r="D765" s="95">
        <f>D739/1000</f>
        <v>0.004</v>
      </c>
    </row>
    <row r="766" spans="1:4" ht="12.75">
      <c r="A766" s="155" t="s">
        <v>210</v>
      </c>
      <c r="B766" s="156"/>
      <c r="C766" s="95"/>
      <c r="D766" s="95"/>
    </row>
    <row r="767" spans="1:4" ht="12.75">
      <c r="A767" s="92"/>
      <c r="B767" s="93"/>
      <c r="C767" s="95"/>
      <c r="D767" s="95"/>
    </row>
    <row r="768" spans="1:4" ht="12.75">
      <c r="A768" s="159" t="s">
        <v>36</v>
      </c>
      <c r="B768" s="160"/>
      <c r="C768" s="95">
        <f>B740/1000</f>
        <v>0</v>
      </c>
      <c r="D768" s="95">
        <f>D740/1000</f>
        <v>0.056</v>
      </c>
    </row>
    <row r="769" spans="1:4" ht="12.75">
      <c r="A769" s="155" t="s">
        <v>210</v>
      </c>
      <c r="B769" s="156"/>
      <c r="C769" s="95"/>
      <c r="D769" s="95"/>
    </row>
    <row r="770" spans="1:4" ht="12.75">
      <c r="A770" s="92"/>
      <c r="B770" s="93"/>
      <c r="C770" s="95"/>
      <c r="D770" s="95"/>
    </row>
    <row r="771" spans="1:4" ht="12.75">
      <c r="A771" s="159" t="s">
        <v>72</v>
      </c>
      <c r="B771" s="160"/>
      <c r="C771" s="95">
        <f>B741/1000</f>
        <v>49.313</v>
      </c>
      <c r="D771" s="95">
        <f>D741/1000</f>
        <v>1.48</v>
      </c>
    </row>
    <row r="772" spans="1:4" ht="12.75">
      <c r="A772" s="155" t="s">
        <v>210</v>
      </c>
      <c r="B772" s="156"/>
      <c r="C772" s="95"/>
      <c r="D772" s="95"/>
    </row>
    <row r="773" spans="1:4" ht="12.75">
      <c r="A773" s="92"/>
      <c r="B773" s="93"/>
      <c r="C773" s="95"/>
      <c r="D773" s="95"/>
    </row>
    <row r="774" spans="1:4" ht="12.75">
      <c r="A774" s="159" t="s">
        <v>102</v>
      </c>
      <c r="B774" s="160"/>
      <c r="C774" s="95">
        <f>B742/1000</f>
        <v>95.395</v>
      </c>
      <c r="D774" s="95">
        <f>D742/1000</f>
        <v>-11.773</v>
      </c>
    </row>
    <row r="775" spans="1:4" ht="39" customHeight="1">
      <c r="A775" s="155" t="s">
        <v>231</v>
      </c>
      <c r="B775" s="156"/>
      <c r="C775" s="95"/>
      <c r="D775" s="95"/>
    </row>
    <row r="776" spans="1:4" ht="12.75">
      <c r="A776" s="106"/>
      <c r="B776" s="107"/>
      <c r="C776" s="108"/>
      <c r="D776" s="108"/>
    </row>
    <row r="777" spans="1:4" ht="25.5">
      <c r="A777" s="162"/>
      <c r="B777" s="163"/>
      <c r="C777" s="127" t="s">
        <v>131</v>
      </c>
      <c r="D777" s="85" t="s">
        <v>32</v>
      </c>
    </row>
    <row r="778" spans="1:4" ht="12.75">
      <c r="A778" s="164"/>
      <c r="B778" s="165"/>
      <c r="C778" s="86" t="s">
        <v>132</v>
      </c>
      <c r="D778" s="86" t="s">
        <v>132</v>
      </c>
    </row>
    <row r="779" spans="1:4" ht="12.75">
      <c r="A779" s="166" t="s">
        <v>45</v>
      </c>
      <c r="B779" s="167"/>
      <c r="C779" s="87">
        <f>B750/1000</f>
        <v>5.573</v>
      </c>
      <c r="D779" s="87">
        <f>D750/1000</f>
        <v>-5.573</v>
      </c>
    </row>
    <row r="780" spans="1:4" ht="12.75">
      <c r="A780" s="88"/>
      <c r="B780" s="89"/>
      <c r="C780" s="91"/>
      <c r="D780" s="91"/>
    </row>
    <row r="781" spans="1:4" ht="12.75">
      <c r="A781" s="159" t="s">
        <v>72</v>
      </c>
      <c r="B781" s="160"/>
      <c r="C781" s="95">
        <f>B748/1000</f>
        <v>5.573</v>
      </c>
      <c r="D781" s="95">
        <f>D748/1000</f>
        <v>-5.573</v>
      </c>
    </row>
    <row r="782" spans="1:4" ht="27.75" customHeight="1">
      <c r="A782" s="158" t="s">
        <v>230</v>
      </c>
      <c r="B782" s="156"/>
      <c r="C782" s="95"/>
      <c r="D782" s="95"/>
    </row>
    <row r="783" spans="1:4" ht="12.75">
      <c r="A783" s="106"/>
      <c r="B783" s="107"/>
      <c r="C783" s="108"/>
      <c r="D783" s="108"/>
    </row>
    <row r="786" ht="15">
      <c r="A786" s="1" t="s">
        <v>103</v>
      </c>
    </row>
    <row r="787" ht="13.5" thickBot="1"/>
    <row r="788" spans="1:4" ht="12.75">
      <c r="A788" s="3" t="s">
        <v>104</v>
      </c>
      <c r="B788" s="138" t="s">
        <v>30</v>
      </c>
      <c r="C788" s="170" t="s">
        <v>31</v>
      </c>
      <c r="D788" s="170" t="s">
        <v>32</v>
      </c>
    </row>
    <row r="789" spans="1:4" ht="12.75">
      <c r="A789" s="4"/>
      <c r="B789" s="139"/>
      <c r="C789" s="171"/>
      <c r="D789" s="171"/>
    </row>
    <row r="790" spans="1:4" ht="12.75">
      <c r="A790" s="4"/>
      <c r="B790" s="139"/>
      <c r="C790" s="171"/>
      <c r="D790" s="171"/>
    </row>
    <row r="791" spans="1:4" ht="13.5" thickBot="1">
      <c r="A791" s="5" t="s">
        <v>33</v>
      </c>
      <c r="B791" s="140"/>
      <c r="C791" s="137"/>
      <c r="D791" s="137"/>
    </row>
    <row r="792" spans="1:4" ht="12.75">
      <c r="A792" s="6"/>
      <c r="B792" s="34"/>
      <c r="C792" s="34"/>
      <c r="D792" s="35"/>
    </row>
    <row r="793" spans="1:4" ht="12.75">
      <c r="A793" s="12" t="s">
        <v>42</v>
      </c>
      <c r="B793" s="9"/>
      <c r="C793" s="9"/>
      <c r="D793" s="20"/>
    </row>
    <row r="794" spans="1:4" ht="12.75">
      <c r="A794" s="13"/>
      <c r="B794" s="9"/>
      <c r="C794" s="9"/>
      <c r="D794" s="20"/>
    </row>
    <row r="795" spans="1:4" ht="12.75">
      <c r="A795" s="8" t="s">
        <v>105</v>
      </c>
      <c r="B795" s="9">
        <v>143</v>
      </c>
      <c r="C795" s="9">
        <v>451</v>
      </c>
      <c r="D795" s="20">
        <f>C795-B795</f>
        <v>308</v>
      </c>
    </row>
    <row r="796" spans="1:4" ht="12.75">
      <c r="A796" s="8" t="s">
        <v>106</v>
      </c>
      <c r="B796" s="9">
        <v>453</v>
      </c>
      <c r="C796" s="9">
        <v>171</v>
      </c>
      <c r="D796" s="20">
        <f>C796-B796</f>
        <v>-282</v>
      </c>
    </row>
    <row r="797" spans="1:4" ht="12.75">
      <c r="A797" s="8" t="s">
        <v>107</v>
      </c>
      <c r="B797" s="9">
        <v>220</v>
      </c>
      <c r="C797" s="9">
        <v>502</v>
      </c>
      <c r="D797" s="20">
        <f>C797-B797</f>
        <v>282</v>
      </c>
    </row>
    <row r="798" spans="1:4" ht="12.75">
      <c r="A798" s="8" t="s">
        <v>108</v>
      </c>
      <c r="B798" s="9">
        <v>16</v>
      </c>
      <c r="C798" s="9">
        <v>1256</v>
      </c>
      <c r="D798" s="20">
        <f>C798-B798</f>
        <v>1240</v>
      </c>
    </row>
    <row r="799" spans="1:4" ht="12.75">
      <c r="A799" s="8" t="s">
        <v>109</v>
      </c>
      <c r="B799" s="9">
        <f>(186283074+4110000)/1000</f>
        <v>190393.074</v>
      </c>
      <c r="C799" s="9">
        <v>167463</v>
      </c>
      <c r="D799" s="20">
        <f>C799-B799</f>
        <v>-22930.073999999993</v>
      </c>
    </row>
    <row r="800" spans="1:4" ht="13.5" thickBot="1">
      <c r="A800" s="15"/>
      <c r="B800" s="30"/>
      <c r="C800" s="30"/>
      <c r="D800" s="30"/>
    </row>
    <row r="801" spans="1:4" ht="13.5" thickBot="1">
      <c r="A801" s="15" t="s">
        <v>45</v>
      </c>
      <c r="B801" s="30">
        <f>SUM(B795:B800)</f>
        <v>191225.074</v>
      </c>
      <c r="C801" s="30">
        <f>SUM(C795:C800)</f>
        <v>169843</v>
      </c>
      <c r="D801" s="30">
        <f>C801-B801</f>
        <v>-21382.073999999993</v>
      </c>
    </row>
    <row r="803" spans="1:4" ht="27" customHeight="1">
      <c r="A803" s="158" t="s">
        <v>211</v>
      </c>
      <c r="B803" s="158"/>
      <c r="C803" s="158"/>
      <c r="D803" s="158"/>
    </row>
    <row r="805" spans="1:4" ht="25.5">
      <c r="A805" s="162"/>
      <c r="B805" s="163"/>
      <c r="C805" s="127" t="s">
        <v>131</v>
      </c>
      <c r="D805" s="85" t="s">
        <v>32</v>
      </c>
    </row>
    <row r="806" spans="1:4" ht="12.75">
      <c r="A806" s="164"/>
      <c r="B806" s="165"/>
      <c r="C806" s="86" t="s">
        <v>132</v>
      </c>
      <c r="D806" s="86" t="s">
        <v>132</v>
      </c>
    </row>
    <row r="807" spans="1:4" ht="12.75">
      <c r="A807" s="166" t="s">
        <v>45</v>
      </c>
      <c r="B807" s="167"/>
      <c r="C807" s="87">
        <f>B801/1000</f>
        <v>191.225074</v>
      </c>
      <c r="D807" s="87">
        <f>D801/1000</f>
        <v>-21.382073999999992</v>
      </c>
    </row>
    <row r="808" spans="1:4" ht="12.75">
      <c r="A808" s="88"/>
      <c r="B808" s="89"/>
      <c r="C808" s="91"/>
      <c r="D808" s="91"/>
    </row>
    <row r="809" spans="1:4" ht="12.75">
      <c r="A809" s="159" t="s">
        <v>105</v>
      </c>
      <c r="B809" s="160"/>
      <c r="C809" s="95">
        <f>B795/1000</f>
        <v>0.143</v>
      </c>
      <c r="D809" s="95">
        <f>D795/1000</f>
        <v>0.308</v>
      </c>
    </row>
    <row r="810" spans="1:4" ht="12.75">
      <c r="A810" s="155" t="s">
        <v>210</v>
      </c>
      <c r="B810" s="156"/>
      <c r="C810" s="95"/>
      <c r="D810" s="95"/>
    </row>
    <row r="811" spans="1:4" ht="12.75">
      <c r="A811" s="92"/>
      <c r="B811" s="93"/>
      <c r="C811" s="95"/>
      <c r="D811" s="95"/>
    </row>
    <row r="812" spans="1:4" ht="12.75">
      <c r="A812" s="159" t="s">
        <v>106</v>
      </c>
      <c r="B812" s="160"/>
      <c r="C812" s="95">
        <f>B796/1000</f>
        <v>0.453</v>
      </c>
      <c r="D812" s="95">
        <f>D796/1000</f>
        <v>-0.282</v>
      </c>
    </row>
    <row r="813" spans="1:4" ht="12.75">
      <c r="A813" s="155" t="s">
        <v>210</v>
      </c>
      <c r="B813" s="156"/>
      <c r="C813" s="95"/>
      <c r="D813" s="95"/>
    </row>
    <row r="814" spans="1:4" ht="12.75">
      <c r="A814" s="92"/>
      <c r="B814" s="93"/>
      <c r="C814" s="95"/>
      <c r="D814" s="95"/>
    </row>
    <row r="815" spans="1:4" ht="12.75">
      <c r="A815" s="159" t="s">
        <v>107</v>
      </c>
      <c r="B815" s="160"/>
      <c r="C815" s="95">
        <f>B797/1000</f>
        <v>0.22</v>
      </c>
      <c r="D815" s="95">
        <f>D797/1000</f>
        <v>0.282</v>
      </c>
    </row>
    <row r="816" spans="1:4" ht="12.75">
      <c r="A816" s="155" t="s">
        <v>210</v>
      </c>
      <c r="B816" s="156"/>
      <c r="C816" s="95"/>
      <c r="D816" s="95"/>
    </row>
    <row r="817" spans="1:4" ht="12.75">
      <c r="A817" s="92"/>
      <c r="B817" s="93"/>
      <c r="C817" s="95"/>
      <c r="D817" s="95"/>
    </row>
    <row r="818" spans="1:4" ht="12.75">
      <c r="A818" s="159" t="s">
        <v>108</v>
      </c>
      <c r="B818" s="160"/>
      <c r="C818" s="95">
        <f>B798/1000</f>
        <v>0.016</v>
      </c>
      <c r="D818" s="95">
        <f>D798/1000</f>
        <v>1.24</v>
      </c>
    </row>
    <row r="819" spans="1:4" ht="12.75">
      <c r="A819" s="155" t="s">
        <v>210</v>
      </c>
      <c r="B819" s="156"/>
      <c r="C819" s="95"/>
      <c r="D819" s="95"/>
    </row>
    <row r="820" spans="1:4" ht="12.75">
      <c r="A820" s="92"/>
      <c r="B820" s="93"/>
      <c r="C820" s="95"/>
      <c r="D820" s="95"/>
    </row>
    <row r="821" spans="1:4" ht="12.75">
      <c r="A821" s="159" t="s">
        <v>109</v>
      </c>
      <c r="B821" s="160"/>
      <c r="C821" s="95">
        <f>B799/1000</f>
        <v>190.39307399999998</v>
      </c>
      <c r="D821" s="95">
        <f>D799/1000</f>
        <v>-22.930073999999994</v>
      </c>
    </row>
    <row r="822" spans="1:4" ht="132.75" customHeight="1">
      <c r="A822" s="158" t="s">
        <v>229</v>
      </c>
      <c r="B822" s="156"/>
      <c r="C822" s="95"/>
      <c r="D822" s="95"/>
    </row>
    <row r="823" spans="1:4" ht="12.75">
      <c r="A823" s="106"/>
      <c r="B823" s="107"/>
      <c r="C823" s="108"/>
      <c r="D823" s="108"/>
    </row>
    <row r="826" ht="15">
      <c r="A826" s="1" t="s">
        <v>110</v>
      </c>
    </row>
    <row r="827" ht="13.5" thickBot="1"/>
    <row r="828" spans="1:4" ht="12.75">
      <c r="A828" s="3" t="s">
        <v>122</v>
      </c>
      <c r="B828" s="138" t="s">
        <v>30</v>
      </c>
      <c r="C828" s="170" t="s">
        <v>31</v>
      </c>
      <c r="D828" s="170" t="s">
        <v>32</v>
      </c>
    </row>
    <row r="829" spans="1:4" ht="12.75">
      <c r="A829" s="4"/>
      <c r="B829" s="139"/>
      <c r="C829" s="171"/>
      <c r="D829" s="171"/>
    </row>
    <row r="830" spans="1:4" ht="12.75">
      <c r="A830" s="4"/>
      <c r="B830" s="139"/>
      <c r="C830" s="171"/>
      <c r="D830" s="171"/>
    </row>
    <row r="831" spans="1:4" ht="13.5" thickBot="1">
      <c r="A831" s="5" t="s">
        <v>33</v>
      </c>
      <c r="B831" s="140"/>
      <c r="C831" s="137"/>
      <c r="D831" s="137"/>
    </row>
    <row r="832" spans="1:4" ht="12.75">
      <c r="A832" s="6"/>
      <c r="B832" s="34"/>
      <c r="C832" s="34"/>
      <c r="D832" s="35"/>
    </row>
    <row r="833" spans="1:4" ht="12.75">
      <c r="A833" s="12" t="s">
        <v>42</v>
      </c>
      <c r="B833" s="9"/>
      <c r="C833" s="9"/>
      <c r="D833" s="20"/>
    </row>
    <row r="834" spans="1:4" ht="12.75">
      <c r="A834" s="13"/>
      <c r="B834" s="9"/>
      <c r="C834" s="9"/>
      <c r="D834" s="20"/>
    </row>
    <row r="835" spans="1:4" ht="12.75">
      <c r="A835" s="8" t="s">
        <v>111</v>
      </c>
      <c r="B835" s="9">
        <v>124579</v>
      </c>
      <c r="C835" s="9">
        <f>(113929+225330+775834+1783834+3026405+305374+615112)/1000</f>
        <v>6845.818</v>
      </c>
      <c r="D835" s="20">
        <f>C835-B835</f>
        <v>-117733.182</v>
      </c>
    </row>
    <row r="836" spans="1:4" ht="12.75">
      <c r="A836" s="8" t="s">
        <v>112</v>
      </c>
      <c r="B836" s="9">
        <v>0</v>
      </c>
      <c r="C836" s="9">
        <f>(35552+5068)/1000</f>
        <v>40.62</v>
      </c>
      <c r="D836" s="20">
        <f aca="true" t="shared" si="7" ref="D836:D844">C836-B836</f>
        <v>40.62</v>
      </c>
    </row>
    <row r="837" spans="1:4" ht="12.75" customHeight="1">
      <c r="A837" s="8" t="s">
        <v>113</v>
      </c>
      <c r="B837" s="9">
        <v>16438</v>
      </c>
      <c r="C837" s="9">
        <f>(56000+399605+8681)/1000</f>
        <v>464.286</v>
      </c>
      <c r="D837" s="20">
        <f t="shared" si="7"/>
        <v>-15973.714</v>
      </c>
    </row>
    <row r="838" spans="1:4" ht="12.75" customHeight="1">
      <c r="A838" s="8" t="s">
        <v>114</v>
      </c>
      <c r="B838" s="9">
        <v>0</v>
      </c>
      <c r="C838" s="9">
        <f>(1950+762823)/1000</f>
        <v>764.773</v>
      </c>
      <c r="D838" s="20">
        <f t="shared" si="7"/>
        <v>764.773</v>
      </c>
    </row>
    <row r="839" spans="1:4" ht="12.75">
      <c r="A839" s="8" t="s">
        <v>115</v>
      </c>
      <c r="B839" s="9">
        <v>0</v>
      </c>
      <c r="C839" s="9">
        <f>(83772060)/1000</f>
        <v>83772.06</v>
      </c>
      <c r="D839" s="20">
        <f t="shared" si="7"/>
        <v>83772.06</v>
      </c>
    </row>
    <row r="840" spans="1:4" ht="12.75">
      <c r="A840" s="8" t="s">
        <v>209</v>
      </c>
      <c r="B840" s="9">
        <v>71358</v>
      </c>
      <c r="C840" s="9">
        <f>(32895)/1000</f>
        <v>32.895</v>
      </c>
      <c r="D840" s="20">
        <f t="shared" si="7"/>
        <v>-71325.105</v>
      </c>
    </row>
    <row r="841" spans="1:4" ht="12.75">
      <c r="A841" s="8" t="s">
        <v>116</v>
      </c>
      <c r="B841" s="9">
        <v>0</v>
      </c>
      <c r="C841" s="9">
        <f>(29222)/1000</f>
        <v>29.222</v>
      </c>
      <c r="D841" s="20">
        <f t="shared" si="7"/>
        <v>29.222</v>
      </c>
    </row>
    <row r="842" spans="1:4" ht="12.75">
      <c r="A842" s="8" t="s">
        <v>117</v>
      </c>
      <c r="B842" s="9">
        <v>46469</v>
      </c>
      <c r="C842" s="9">
        <f>(1182916)/1000</f>
        <v>1182.916</v>
      </c>
      <c r="D842" s="20">
        <f t="shared" si="7"/>
        <v>-45286.084</v>
      </c>
    </row>
    <row r="843" spans="1:4" ht="12.75">
      <c r="A843" s="8" t="s">
        <v>118</v>
      </c>
      <c r="B843" s="9">
        <v>3716</v>
      </c>
      <c r="C843" s="9">
        <f>(903222+11146+340560)/1000</f>
        <v>1254.928</v>
      </c>
      <c r="D843" s="20">
        <f t="shared" si="7"/>
        <v>-2461.072</v>
      </c>
    </row>
    <row r="844" spans="1:4" ht="12.75">
      <c r="A844" s="8" t="s">
        <v>119</v>
      </c>
      <c r="B844" s="9">
        <v>21853</v>
      </c>
      <c r="C844" s="9">
        <f>(8000+500000-216390-8681)/1000</f>
        <v>282.929</v>
      </c>
      <c r="D844" s="20">
        <f t="shared" si="7"/>
        <v>-21570.071</v>
      </c>
    </row>
    <row r="845" spans="1:4" ht="13.5" thickBot="1">
      <c r="A845" s="15"/>
      <c r="B845" s="30"/>
      <c r="C845" s="30"/>
      <c r="D845" s="122"/>
    </row>
    <row r="846" spans="1:4" ht="13.5" thickBot="1">
      <c r="A846" s="29" t="s">
        <v>45</v>
      </c>
      <c r="B846" s="30">
        <f>SUM(B835:B845)</f>
        <v>284413</v>
      </c>
      <c r="C846" s="30">
        <f>SUM(C835:C845)</f>
        <v>94670.447</v>
      </c>
      <c r="D846" s="30">
        <f>C846-B846</f>
        <v>-189742.553</v>
      </c>
    </row>
    <row r="848" spans="1:4" ht="54.75" customHeight="1">
      <c r="A848" s="158" t="s">
        <v>251</v>
      </c>
      <c r="B848" s="158"/>
      <c r="C848" s="158"/>
      <c r="D848" s="158"/>
    </row>
  </sheetData>
  <mergeCells count="273">
    <mergeCell ref="A775:B775"/>
    <mergeCell ref="A782:B782"/>
    <mergeCell ref="A810:B810"/>
    <mergeCell ref="A813:B813"/>
    <mergeCell ref="A364:B364"/>
    <mergeCell ref="A720:B720"/>
    <mergeCell ref="A693:B693"/>
    <mergeCell ref="A685:B685"/>
    <mergeCell ref="A689:B689"/>
    <mergeCell ref="A692:B692"/>
    <mergeCell ref="A695:B695"/>
    <mergeCell ref="A714:D714"/>
    <mergeCell ref="A388:B388"/>
    <mergeCell ref="A755:B756"/>
    <mergeCell ref="A721:B721"/>
    <mergeCell ref="A724:B724"/>
    <mergeCell ref="A771:B771"/>
    <mergeCell ref="A763:B763"/>
    <mergeCell ref="A766:B766"/>
    <mergeCell ref="A769:B769"/>
    <mergeCell ref="A760:B760"/>
    <mergeCell ref="A723:B723"/>
    <mergeCell ref="A753:D753"/>
    <mergeCell ref="A594:B594"/>
    <mergeCell ref="A597:B597"/>
    <mergeCell ref="A628:B628"/>
    <mergeCell ref="A631:B631"/>
    <mergeCell ref="A596:B596"/>
    <mergeCell ref="A621:D621"/>
    <mergeCell ref="A623:B624"/>
    <mergeCell ref="A625:B625"/>
    <mergeCell ref="A627:B627"/>
    <mergeCell ref="A630:B630"/>
    <mergeCell ref="A580:B580"/>
    <mergeCell ref="A583:B583"/>
    <mergeCell ref="A586:B586"/>
    <mergeCell ref="A587:B587"/>
    <mergeCell ref="A582:B582"/>
    <mergeCell ref="A585:B585"/>
    <mergeCell ref="A157:B158"/>
    <mergeCell ref="A206:B207"/>
    <mergeCell ref="A197:B197"/>
    <mergeCell ref="A191:D191"/>
    <mergeCell ref="A198:B198"/>
    <mergeCell ref="A159:B159"/>
    <mergeCell ref="A213:B213"/>
    <mergeCell ref="A193:B194"/>
    <mergeCell ref="A195:B195"/>
    <mergeCell ref="A162:B162"/>
    <mergeCell ref="A165:B165"/>
    <mergeCell ref="A211:B211"/>
    <mergeCell ref="A479:B479"/>
    <mergeCell ref="A487:B487"/>
    <mergeCell ref="A471:B471"/>
    <mergeCell ref="A478:B478"/>
    <mergeCell ref="A64:B64"/>
    <mergeCell ref="A465:B465"/>
    <mergeCell ref="A468:B468"/>
    <mergeCell ref="A464:B464"/>
    <mergeCell ref="A467:B467"/>
    <mergeCell ref="A135:B135"/>
    <mergeCell ref="A328:B329"/>
    <mergeCell ref="A164:B164"/>
    <mergeCell ref="A161:B161"/>
    <mergeCell ref="B223:B226"/>
    <mergeCell ref="A105:B105"/>
    <mergeCell ref="A132:B132"/>
    <mergeCell ref="A56:B57"/>
    <mergeCell ref="A58:B58"/>
    <mergeCell ref="A69:A70"/>
    <mergeCell ref="A77:A78"/>
    <mergeCell ref="A61:B61"/>
    <mergeCell ref="A65:B65"/>
    <mergeCell ref="A66:B66"/>
    <mergeCell ref="A60:B60"/>
    <mergeCell ref="A93:B93"/>
    <mergeCell ref="A103:B103"/>
    <mergeCell ref="A94:B94"/>
    <mergeCell ref="A104:B104"/>
    <mergeCell ref="C3:C6"/>
    <mergeCell ref="D3:D6"/>
    <mergeCell ref="C788:C791"/>
    <mergeCell ref="D788:D791"/>
    <mergeCell ref="D603:D606"/>
    <mergeCell ref="A812:B812"/>
    <mergeCell ref="A815:B815"/>
    <mergeCell ref="A818:B818"/>
    <mergeCell ref="B3:B6"/>
    <mergeCell ref="A275:B276"/>
    <mergeCell ref="A514:B514"/>
    <mergeCell ref="A510:B510"/>
    <mergeCell ref="A517:B517"/>
    <mergeCell ref="A131:B131"/>
    <mergeCell ref="A134:B134"/>
    <mergeCell ref="A803:D803"/>
    <mergeCell ref="A805:B806"/>
    <mergeCell ref="A807:B807"/>
    <mergeCell ref="A809:B809"/>
    <mergeCell ref="A486:B486"/>
    <mergeCell ref="A489:B489"/>
    <mergeCell ref="A492:B492"/>
    <mergeCell ref="A557:B557"/>
    <mergeCell ref="A516:B516"/>
    <mergeCell ref="A512:B513"/>
    <mergeCell ref="A690:B690"/>
    <mergeCell ref="A644:B644"/>
    <mergeCell ref="A647:B647"/>
    <mergeCell ref="A683:B683"/>
    <mergeCell ref="A686:B686"/>
    <mergeCell ref="C603:C606"/>
    <mergeCell ref="B657:B660"/>
    <mergeCell ref="A645:B645"/>
    <mergeCell ref="A648:B648"/>
    <mergeCell ref="B603:B606"/>
    <mergeCell ref="A642:B642"/>
    <mergeCell ref="B788:B791"/>
    <mergeCell ref="A759:B759"/>
    <mergeCell ref="A774:B774"/>
    <mergeCell ref="A777:B778"/>
    <mergeCell ref="A779:B779"/>
    <mergeCell ref="A781:B781"/>
    <mergeCell ref="A762:B762"/>
    <mergeCell ref="A765:B765"/>
    <mergeCell ref="A768:B768"/>
    <mergeCell ref="A772:B772"/>
    <mergeCell ref="A495:B495"/>
    <mergeCell ref="A490:B490"/>
    <mergeCell ref="A493:B493"/>
    <mergeCell ref="A503:B503"/>
    <mergeCell ref="A496:B496"/>
    <mergeCell ref="A470:B470"/>
    <mergeCell ref="C223:C226"/>
    <mergeCell ref="A277:B277"/>
    <mergeCell ref="A285:B285"/>
    <mergeCell ref="A288:B288"/>
    <mergeCell ref="A291:B291"/>
    <mergeCell ref="A279:B279"/>
    <mergeCell ref="A282:B282"/>
    <mergeCell ref="A438:B438"/>
    <mergeCell ref="A462:B462"/>
    <mergeCell ref="A461:B461"/>
    <mergeCell ref="A369:B369"/>
    <mergeCell ref="A372:B372"/>
    <mergeCell ref="D171:D174"/>
    <mergeCell ref="B247:B250"/>
    <mergeCell ref="D339:D342"/>
    <mergeCell ref="A366:B366"/>
    <mergeCell ref="A358:B358"/>
    <mergeCell ref="A360:B360"/>
    <mergeCell ref="A363:B363"/>
    <mergeCell ref="A210:B210"/>
    <mergeCell ref="B30:B33"/>
    <mergeCell ref="C30:C33"/>
    <mergeCell ref="D30:D33"/>
    <mergeCell ref="A171:A172"/>
    <mergeCell ref="B171:B174"/>
    <mergeCell ref="C171:C174"/>
    <mergeCell ref="A54:D54"/>
    <mergeCell ref="A108:A109"/>
    <mergeCell ref="A138:A139"/>
    <mergeCell ref="A208:B208"/>
    <mergeCell ref="A234:D234"/>
    <mergeCell ref="A273:D273"/>
    <mergeCell ref="A236:B237"/>
    <mergeCell ref="A238:B238"/>
    <mergeCell ref="A240:B240"/>
    <mergeCell ref="A247:A248"/>
    <mergeCell ref="C247:C250"/>
    <mergeCell ref="D247:D250"/>
    <mergeCell ref="D223:D226"/>
    <mergeCell ref="A332:B332"/>
    <mergeCell ref="A297:A298"/>
    <mergeCell ref="A354:D354"/>
    <mergeCell ref="A339:A340"/>
    <mergeCell ref="B339:B342"/>
    <mergeCell ref="C339:C342"/>
    <mergeCell ref="A323:B323"/>
    <mergeCell ref="A375:A376"/>
    <mergeCell ref="A458:B458"/>
    <mergeCell ref="A429:B429"/>
    <mergeCell ref="A441:B441"/>
    <mergeCell ref="A425:D425"/>
    <mergeCell ref="A427:B428"/>
    <mergeCell ref="A448:B448"/>
    <mergeCell ref="D394:D397"/>
    <mergeCell ref="B394:B397"/>
    <mergeCell ref="C394:C397"/>
    <mergeCell ref="A509:B509"/>
    <mergeCell ref="A507:B507"/>
    <mergeCell ref="A504:B504"/>
    <mergeCell ref="C523:C526"/>
    <mergeCell ref="A506:B506"/>
    <mergeCell ref="D523:D526"/>
    <mergeCell ref="A559:B559"/>
    <mergeCell ref="A563:B563"/>
    <mergeCell ref="A545:B546"/>
    <mergeCell ref="A547:B547"/>
    <mergeCell ref="A556:B556"/>
    <mergeCell ref="A543:D543"/>
    <mergeCell ref="B523:B526"/>
    <mergeCell ref="A554:B554"/>
    <mergeCell ref="A560:B560"/>
    <mergeCell ref="A576:B576"/>
    <mergeCell ref="A579:B579"/>
    <mergeCell ref="A561:B561"/>
    <mergeCell ref="A564:B564"/>
    <mergeCell ref="A565:B565"/>
    <mergeCell ref="A577:B577"/>
    <mergeCell ref="A574:B574"/>
    <mergeCell ref="A590:B590"/>
    <mergeCell ref="A593:B593"/>
    <mergeCell ref="A588:B588"/>
    <mergeCell ref="A591:B591"/>
    <mergeCell ref="A680:B680"/>
    <mergeCell ref="A679:B679"/>
    <mergeCell ref="A633:B633"/>
    <mergeCell ref="A636:B636"/>
    <mergeCell ref="A634:B634"/>
    <mergeCell ref="A641:B641"/>
    <mergeCell ref="A637:B637"/>
    <mergeCell ref="A638:B638"/>
    <mergeCell ref="A639:B639"/>
    <mergeCell ref="A673:D673"/>
    <mergeCell ref="A675:B676"/>
    <mergeCell ref="A677:B677"/>
    <mergeCell ref="D657:D660"/>
    <mergeCell ref="C657:C660"/>
    <mergeCell ref="C702:C705"/>
    <mergeCell ref="D702:D705"/>
    <mergeCell ref="A696:B696"/>
    <mergeCell ref="A757:B757"/>
    <mergeCell ref="B730:B733"/>
    <mergeCell ref="C730:C733"/>
    <mergeCell ref="D730:D733"/>
    <mergeCell ref="A716:B717"/>
    <mergeCell ref="A718:B718"/>
    <mergeCell ref="B702:B705"/>
    <mergeCell ref="A821:B821"/>
    <mergeCell ref="A848:D848"/>
    <mergeCell ref="A816:B816"/>
    <mergeCell ref="A819:B819"/>
    <mergeCell ref="B828:B831"/>
    <mergeCell ref="C828:C831"/>
    <mergeCell ref="D828:D831"/>
    <mergeCell ref="A822:B822"/>
    <mergeCell ref="A214:B214"/>
    <mergeCell ref="A280:B280"/>
    <mergeCell ref="A286:B286"/>
    <mergeCell ref="A289:B289"/>
    <mergeCell ref="A216:B216"/>
    <mergeCell ref="A241:B241"/>
    <mergeCell ref="A283:B283"/>
    <mergeCell ref="A217:B217"/>
    <mergeCell ref="A373:B373"/>
    <mergeCell ref="A295:B295"/>
    <mergeCell ref="A292:B292"/>
    <mergeCell ref="A361:B361"/>
    <mergeCell ref="A367:B367"/>
    <mergeCell ref="A370:B370"/>
    <mergeCell ref="A294:B294"/>
    <mergeCell ref="A356:B357"/>
    <mergeCell ref="A325:B325"/>
    <mergeCell ref="A330:B330"/>
    <mergeCell ref="A687:B687"/>
    <mergeCell ref="A442:B442"/>
    <mergeCell ref="A443:B443"/>
    <mergeCell ref="A444:B444"/>
    <mergeCell ref="A445:B445"/>
    <mergeCell ref="A446:B446"/>
    <mergeCell ref="A447:B447"/>
    <mergeCell ref="A651:B651"/>
    <mergeCell ref="A682:B682"/>
    <mergeCell ref="A650:B650"/>
  </mergeCells>
  <printOptions/>
  <pageMargins left="0.75" right="0.75" top="1" bottom="1" header="0" footer="0"/>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Uddannelses- og Ungdomsforvaltningen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BUF</dc:creator>
  <cp:keywords/>
  <dc:description/>
  <cp:lastModifiedBy>CI</cp:lastModifiedBy>
  <cp:lastPrinted>2006-10-27T14:46:52Z</cp:lastPrinted>
  <dcterms:created xsi:type="dcterms:W3CDTF">2006-10-05T12:12:15Z</dcterms:created>
  <dcterms:modified xsi:type="dcterms:W3CDTF">2006-10-27T14:47:12Z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jitsuDocumentOpenedAndNotYetMarkedAsEDocInExcel">
    <vt:bool>false</vt:bool>
  </property>
  <property fmtid="{D5CDD505-2E9C-101B-9397-08002B2CF9AE}" pid="3" name="ICLInviaDocumentId">
    <vt:lpwstr>{BD2A3702-D756-4804-8740-AC1C0D89A530}</vt:lpwstr>
  </property>
  <property fmtid="{D5CDD505-2E9C-101B-9397-08002B2CF9AE}" pid="4" name="ICLInviaNewDocument">
    <vt:bool>false</vt:bool>
  </property>
  <property fmtid="{D5CDD505-2E9C-101B-9397-08002B2CF9AE}" pid="5" name="ICLInviaLocalDocument">
    <vt:bool>true</vt:bool>
  </property>
  <property fmtid="{D5CDD505-2E9C-101B-9397-08002B2CF9AE}" pid="6" name="ICLInviaTemplate">
    <vt:bool>false</vt:bool>
  </property>
  <property fmtid="{D5CDD505-2E9C-101B-9397-08002B2CF9AE}" pid="7" name="eDocWrapped">
    <vt:bool>true</vt:bool>
  </property>
  <property fmtid="{D5CDD505-2E9C-101B-9397-08002B2CF9AE}" pid="8" name="ICLInviaIsBeingSaved">
    <vt:bool>true</vt:bool>
  </property>
</Properties>
</file>