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190" activeTab="0"/>
  </bookViews>
  <sheets>
    <sheet name="Ark1" sheetId="1" r:id="rId1"/>
  </sheets>
  <externalReferences>
    <externalReference r:id="rId4"/>
    <externalReference r:id="rId5"/>
  </externalReferences>
  <definedNames>
    <definedName name="_xlnm.Print_Area" localSheetId="0">'Ark1'!#REF!</definedName>
  </definedNames>
  <calcPr fullCalcOnLoad="1"/>
</workbook>
</file>

<file path=xl/sharedStrings.xml><?xml version="1.0" encoding="utf-8"?>
<sst xmlns="http://schemas.openxmlformats.org/spreadsheetml/2006/main" count="757" uniqueCount="329">
  <si>
    <t>5.16.3 Klubber og andre socialpædagogiske tilbud</t>
  </si>
  <si>
    <t>Bevillingsområde: Fritidshjem og klubber - special</t>
  </si>
  <si>
    <t>Bevillingsområde Fritidshjem og klubber - special</t>
  </si>
  <si>
    <t>Bevillingsområde: Anlæg</t>
  </si>
  <si>
    <t>Bevillingsområde: Fritidshjem og klubber</t>
  </si>
  <si>
    <t>Bevillingsområde Fritidshjem og klubber</t>
  </si>
  <si>
    <t>Bevillingsområde: Dagtilbud - special</t>
  </si>
  <si>
    <t>5.23.1 Døgninstitutioner for børn og unge</t>
  </si>
  <si>
    <t>mill. kr.</t>
  </si>
  <si>
    <t>Aktivitetstal</t>
  </si>
  <si>
    <t>(2005 PL)</t>
  </si>
  <si>
    <t>(2006 PL)</t>
  </si>
  <si>
    <t>Privat Børnepasning</t>
  </si>
  <si>
    <t>Realiseret</t>
  </si>
  <si>
    <t>Budget</t>
  </si>
  <si>
    <t>Antal pladser 0-2 årige, antal</t>
  </si>
  <si>
    <t>Antal pladser 0-2 årige, enhedspris</t>
  </si>
  <si>
    <t>Antal pladser 3-5 årige, antal</t>
  </si>
  <si>
    <t>Antal pladser 3-5 årige, enhedspris</t>
  </si>
  <si>
    <t>Aktivitetstal og enhedspriser</t>
  </si>
  <si>
    <t>Køb og salg af pladser</t>
  </si>
  <si>
    <t>Købte pladser 0-2 årige, antal</t>
  </si>
  <si>
    <t>Købte pladser 0-2 årige, enhedspris i 1.000 kr.</t>
  </si>
  <si>
    <t>Solgte pladser 0-2 årige, antal</t>
  </si>
  <si>
    <t>Solgte pladser 0-2 årige, enhedspris i 1.000 kr.</t>
  </si>
  <si>
    <t>Købte pladser 3-5 årige, antal</t>
  </si>
  <si>
    <t>Købte pladser 3-5 årige, enhedspris i 1.000 kr.</t>
  </si>
  <si>
    <t>Solgte pladser 3-5 årige, antal</t>
  </si>
  <si>
    <t>Solgte pladser 3-5 årige, enhedspris i 1.000 kr.</t>
  </si>
  <si>
    <t>Solgte pladser 6-9 årige, antal</t>
  </si>
  <si>
    <t>Solgte pladser 6-9 årige, enhedspris i 1.000 kr.</t>
  </si>
  <si>
    <t>Solgte pladser 10-13 årige, antal</t>
  </si>
  <si>
    <t>Kilde: Børne- og Ungdomsforvaltningen.</t>
  </si>
  <si>
    <t>Dagpleje</t>
  </si>
  <si>
    <t>Antal</t>
  </si>
  <si>
    <t>Enhedspris i kr.</t>
  </si>
  <si>
    <t>Vuggestue</t>
  </si>
  <si>
    <t xml:space="preserve">Antal </t>
  </si>
  <si>
    <t>Enhedspris i 1.000 kr.</t>
  </si>
  <si>
    <t>Børnehave</t>
  </si>
  <si>
    <t>Fritidshjem</t>
  </si>
  <si>
    <t>Klub</t>
  </si>
  <si>
    <t>Forventet resultat</t>
  </si>
  <si>
    <t>Målet i børneplanen er at øge kapacitet på dagpasningsområdet således, at Københavns Kommune kan imødekomme alle forældres behov</t>
  </si>
  <si>
    <t>100 pct.</t>
  </si>
  <si>
    <t xml:space="preserve">Gennemsnitligt antal dage mellem behovsdato og tilbud om plads er -40 dage. Til sammenligning viser kommunens akutventeliste, at der pr. 26. juni ikke var nogen aktuelt søgende børn med aktuelt behov. Alle børn, der har været opskrevet på akutventelisten </t>
  </si>
  <si>
    <t>Gennemsnitlig forventes en ventetid på 10 dage fra behovsdato til tilbudsdato</t>
  </si>
  <si>
    <t>Kilde: KMD-institution; opgjort pr. august 2006.</t>
  </si>
  <si>
    <t>Som led i bestræbelserne på integration forøges antallet af indvandrer- og flygtningebørn, der benytter sig af dagtilbud fra 60 pct. til 75 pct.</t>
  </si>
  <si>
    <t>75 pct.</t>
  </si>
  <si>
    <t>80 procent af de 1-5-årige indvandrer- og flygtningebørn er indmeldt i et dagtilbud</t>
  </si>
  <si>
    <t>Kilde: KMD-institution og Folkeregistret; opgjort pr. april 2006.</t>
  </si>
  <si>
    <t>Mål</t>
  </si>
  <si>
    <t>Resultat</t>
  </si>
  <si>
    <t>Forventet målopfyldelse</t>
  </si>
  <si>
    <t>Puljeinstitutioner</t>
  </si>
  <si>
    <t>0-2 år, antal pladser</t>
  </si>
  <si>
    <t>0-2 år, enhedspris i 1000 kr.</t>
  </si>
  <si>
    <t>3-5 år, antal pladser</t>
  </si>
  <si>
    <t>3-5 år, enhedspris i 1000 kr.</t>
  </si>
  <si>
    <t>Køb af puljeinstitutioner i andre kommuner</t>
  </si>
  <si>
    <t>Privatinstitutioner</t>
  </si>
  <si>
    <t>Enhedspris, kr.</t>
  </si>
  <si>
    <t>5.14.1 - 5.16.1 Integrerede institutioner, Fritidshjem og klubber</t>
  </si>
  <si>
    <t>KKFO</t>
  </si>
  <si>
    <t>29,5 </t>
  </si>
  <si>
    <t xml:space="preserve">Statslige og private skoler </t>
  </si>
  <si>
    <t xml:space="preserve">Integrerede institutioner og Fritidshjem </t>
  </si>
  <si>
    <t>Fritidsklub(10-13 år)</t>
  </si>
  <si>
    <t>Ungdomsklub(14-17 år)</t>
  </si>
  <si>
    <t>Antal i målgruppen</t>
  </si>
  <si>
    <t>Enhedspris Undervisning</t>
  </si>
  <si>
    <t>-</t>
  </si>
  <si>
    <t>Bemærk: ydelsen Undervisning er oprettet i 2006, derfor er der ingen enhedspris for 2005.</t>
  </si>
  <si>
    <t>Tosprogsundervisning i modtagerklasser</t>
  </si>
  <si>
    <t>Privatskoler</t>
  </si>
  <si>
    <t>Efterskoler</t>
  </si>
  <si>
    <t>Ungdomsskolen – heltidsundervisning</t>
  </si>
  <si>
    <t>3.41.3 Gymnasier og Hf-kurser</t>
  </si>
  <si>
    <t>Forventet regnskab for 2006</t>
  </si>
  <si>
    <t>Korrigeret budget for 2006</t>
  </si>
  <si>
    <t>3.17.1 Specialpæd. bistand til voksne</t>
  </si>
  <si>
    <t>3.44.1 Andre faglige uddannelser</t>
  </si>
  <si>
    <r>
      <t xml:space="preserve">Fælles formål, køb/salg af pladser
</t>
    </r>
    <r>
      <rPr>
        <sz val="10"/>
        <rFont val="Verdana"/>
        <family val="2"/>
      </rPr>
      <t xml:space="preserve">Der forventes en netto merindtægt på køb og salg af udenkommunale pladser på ca. 2,6 mill. kr. 
</t>
    </r>
  </si>
  <si>
    <t>På Dagplejen forventes samlet set et merforbrug på ca. 5,6 mill. kr. i 2006.</t>
  </si>
  <si>
    <r>
      <t>Børneplanens fleksible dagplejeordninger</t>
    </r>
    <r>
      <rPr>
        <sz val="10"/>
        <rFont val="Verdana"/>
        <family val="2"/>
      </rPr>
      <t xml:space="preserve">
Vedrørende Børneplanens dagplejepladser forventes iværksat 109 helårspladser i Børneplanen, hvilket svarer til det budgetterede. Disse pladser dækker over pladstyperne flerbørnsdagpleje og gæstedagpleje.</t>
    </r>
  </si>
  <si>
    <t>Det forudsættes, at der med afregningsmodellen afsættes midler til manglende forældreindtægter på ca. 12 mill. kr. i 2006. Derudover forventes merindskrivning i institutioner i bydele med behov for pladser, institutioner med tomme pladser og afregning for børnehavebørn under 3 år svarende til ca. 21 mill. kr.
Det er på nuværende tidspunkt ikke muligt at forudsige, hvorvidt den forventede effekt af afregningsmodellen holder stik. En opgørelse over merindskrivningen år til dato viser stort set balance.</t>
  </si>
  <si>
    <t>Det skal endvidere bemærkes, at forbruget er beregnet med udgangspunkt i enhedspriser, som varierer afhængig af pladstype, jf. nedenstående tabel over aktivitetstal og enhedspriser. I den forbindelse er der forskel på enhedspriser til almindelige pladser og enhedspriser til udgiftstunge pladser til småbørn og/eller børn med særlige behov (basispladser).</t>
  </si>
  <si>
    <r>
      <t>Børneplanen</t>
    </r>
    <r>
      <rPr>
        <sz val="10"/>
        <rFont val="Verdana"/>
        <family val="2"/>
      </rPr>
      <t xml:space="preserve">
Børneplanens midler ligger på funktionerne 5.12 – 5.14. Børneplanens aktiviteter dækker dog hele bevillingsområdet. Børneplanen ekskl. budgetforlig 2006 forudsiger et mindreforbrug på driften i 2006. Mindreforbruget indgår i budgetforlig 2006 som en besparelse på funktionerne 5.10 og 5.11 baseret på en forventet nedgang i de private ordninger efter målsætningen om pasning ved behov er opnået. Manglende erfaringer med udviklingen i private ordninger sammenholdt med, at aktiviteten alene styres af forældrenes efterspørgsel medfører, at der er stor usikkerhed om det samlede resultat i Børneplanen.</t>
    </r>
  </si>
  <si>
    <t>Samlet set forventes et mindreforbrug på 8,6 mill. kr. på puljeordninger og privatinstitutioner</t>
  </si>
  <si>
    <r>
      <t>Puljeordninger</t>
    </r>
    <r>
      <rPr>
        <sz val="10"/>
        <rFont val="Verdana"/>
        <family val="2"/>
      </rPr>
      <t xml:space="preserve">
Der forventes et mindreforbrug på 6,8 mill. kr., som primært skyldes, at der forventes færre etablerede pladser end budgetteret. Derudover er den gennemsnitlige pladspris for vuggestuepladser højere end budgetteret som følge af særlige forhold omkring institutionen Barnets Hus. Pladsprisen er tilpasset i budgetforslag 2007.
I budgettet til puljeinstitutioner er der afsat 1,7 mill. kr., som vedrører Børneplanens institutioner (Mælkevejen og Convivendi), samt midler til opskrivning af tilskud for alle puljeinstitutioner fra 90 til 100 pct. Der forventes et merforbrug på Børneplanen på 2,5 mill. kr., som dog dækkes af et mindreforbrug på det samlede område.
Det skal bemærkes, at Børneplanens puljepladser er budgetteret som vuggestuepladser, men er fleksible i den betydning, at pladserne kan oprettes som vuggestue- eller børnehavepladser efter behov.
I 2007 indgår mindreforbruget i den samlede besparelse på bevillingsområde Dagtilbud</t>
    </r>
  </si>
  <si>
    <r>
      <t>Privatinstitutioner</t>
    </r>
    <r>
      <rPr>
        <sz val="10"/>
        <rFont val="Verdana"/>
        <family val="2"/>
      </rPr>
      <t xml:space="preserve">
Den nye institutionsform Privatinstitutioner er budgetmæssigt placeret under denne funktion. Der er afsat 2,3 mill. kr. i DUT-midler til nye institutioner, hvorunder administration af ordningen skal dækkes.
Tre storordninger i Privat Børnepasning er blevet omdannet til privatinstitutioner i 2006, og budgettet til institutionerne vil blive søgt omplaceret fra 5.10.1 Fælles formål. Der forventes 47 vuggestuepladser og 23 børnehavepladser i privatinstitutioner i 2006, hvilket samlet giver et forventet forbrug på 5,5 mill. kr. Forbruget er opgjort på baggrund af allerede kendte privatinstitutioner.
Ordningen forventes at udvise et lille mindreforbrug på ca. 1,8 mill. kr.</t>
    </r>
  </si>
  <si>
    <t>På bevillingsområde Dagtilbud forventes et merforbrug på 2,4 mill. kr. som primært kan tilskrives en forventning om flere etablerede pladser end budgetterede.</t>
  </si>
  <si>
    <t>Korrigeret budget</t>
  </si>
  <si>
    <t>Efterspørgselsstyrede serviceydelser i alt</t>
  </si>
  <si>
    <t>Efterspørgselsstyrede serviceydelser, drift</t>
  </si>
  <si>
    <t>Rammestyrede områder</t>
  </si>
  <si>
    <r>
      <t>Fælles formål, privat børnepasning</t>
    </r>
    <r>
      <rPr>
        <sz val="10"/>
        <rFont val="Verdana"/>
        <family val="2"/>
      </rPr>
      <t xml:space="preserve">
Der forventes at være 266 pladser i privat børnepasning i 2006, hvilket stort set svarer til det budgetterede. Dog forventes der væsentligt flere vuggestuepladser og færre børnehavepladser end budgetteret, som følge af ændringer i efterspørgselsmønstret.
Budgetforlig 2006 indebærer, at bevillingen til Privat Børnepasning er reduceret med 24,7 mill. kr. som følge af en forventet nedgang i de private ordninger. Nedgangen har dog ikke vist sig som forventet, hvorfor der samlet set forventes et merforbrug på ca. 8 mill. kr. i 2006.</t>
    </r>
  </si>
  <si>
    <t>Der forventes ingen væsentlige ændringer i forhold til budgettet.</t>
  </si>
  <si>
    <t>Det forventede merforbrug skyldes en markant stigning i udgifterne til befordring af elever til voksenspecialundervisning. Pr. 1. oktober 2006 er årsbudgettet allerede overskredet med ca. 1,5 mill. kr.</t>
  </si>
  <si>
    <t>Der forventes et merforbrug på i alt ca. 5,4 mill. kr. Mindreforbruget dækker blandt andet over følgende afvigelser:
I 2006 er der en lovbestemt nedsættelse af vuggestuetaksten fra 30 til 25 pct. Det er samtidig besluttet, at forældre der havde friplads i 2005 fortsat i 2006 skal kompenseres efter 30 pct. Denne såkaldte overgangsordning forventes at give en merudgift på ca. 2,7 mill. kr. i 2006. Merudgiften er et skøn på baggrund af udgiften i januar-oktober 2006. Merudgiften forventes kompenseret af DUT-midler.</t>
  </si>
  <si>
    <r>
      <t xml:space="preserve">Traditionelle pladser </t>
    </r>
    <r>
      <rPr>
        <sz val="10"/>
        <rFont val="Verdana"/>
        <family val="2"/>
      </rPr>
      <t xml:space="preserve">
Som følge af budgetforlig 2006 er antallet af budgetterede pladser i den private dagpleje reduceret med 200 sammenlignet med 2005. Der forventes 1033 helårspladser i 2006, hvilket medfører et merforbrug på ca. 10 mill. kr. Merforbruget kan tilskrives en forventet nedgang i de private ordninger, der ikke har vist sig at være så stor som først antaget.
Merforbruget modsvares af et engangsbeløb på 5,0 mill. kr. afsat i Børneplanen i 2005 til dækning af merforbruget på de eksisterende dagplejepladser, jf. FAU 523/2004.</t>
    </r>
  </si>
  <si>
    <t xml:space="preserve">Funktionerne forventes samlet set at balancere i 2006. 
På området for dagtilbud til 0-6 årige er der i 2006 indført en ny pladsafregningsmodel til budgetudmelding til daginstitutionerne. Modellen indebærer, at daginstitutionerne får udmeldt budget efter sidste års belægning, hvor det tidligere år er blevet udmeldt efter institutionernes pladsnormering. Med den nye afregningsmodel er budgettet på funktionerne 5.12.1-5.14.1 Vuggestue, Børnehave og Integrerede daginstitutioner reduceret med 14,6 mill. kr. </t>
  </si>
  <si>
    <t>På bevillingsområde Fritidshjem- og klubber forventes der et merforbrug på 23,1 mill. kr. 
Der vil blive flyttet 3,9 mill. kr. til bevillingsområde Fritidshjem og klubber - special med sagen om bevillingsmæssige ændringer, som fremlægges samtidig med nærværende prognose. Dette skyldes en skæv fordeling af budgettet af bevillingsområderne Fritidshjem og klubber og Fritidshjem og klubber - special.</t>
  </si>
  <si>
    <t>Der forventes et merforbrug på 2,1 mill kr. som kan tilskrives en forventning om, at institutionerne samlet set forventer at bruge en del af deres opsparing i 2006.</t>
  </si>
  <si>
    <t>Der forventes et merforbrug på 16,1 mill. kr. 
Merforbruget vedrører betaling af regning for køb af pladser for anbragte børns brug af fritidstilbud i anbringelseskommunen ifølge aftale med Familie- og Arbejdsmarkedsforvaltningen. Beløbet vedrører afregning for perioden 2000 - 2004 og er engangsudgift.</t>
  </si>
  <si>
    <t xml:space="preserve">Der forventes et merforbrug på 5,4 mill. kr. 
Merforbruget kan tilskrives at bevilling på 0,5 mill. kr. til lønudgifter til to pædagoger ligger på funktion 0.31.1 Stadion og idrætsanlæg og at institutionerne forventer at bruge en del af deres opsparing i 2006. Institutionerne har samlet set et merforbrug på 4,9 mill. kr. </t>
  </si>
  <si>
    <t>Der forventes samlet set et mindreforbrug på 2,7 mill. kr. på bevillingsområde Fritidshjem og klubber - special. Mindreforbruget tilskrives institutionernes forventede opsparing i 2006.</t>
  </si>
  <si>
    <t>På funktionen Skolefritidsordning forventes der et mindreforbrug på 0,9 mill. kr., som kan tilskrives institutionernes forventede opsparing i 2006.</t>
  </si>
  <si>
    <t>Der forventes et mindreforbrug på funktionen, som skyldes at institutionerne samlet set mindreforbruger 1,6 mill. kr. op i 2006.</t>
  </si>
  <si>
    <t xml:space="preserve">ikke opgivet </t>
  </si>
  <si>
    <t>På bevillingsområde Undervisning forventes et samlet merforbrug på 51,9 mill. kr., når der tages højde for bevillingsmæssige ændringer.</t>
  </si>
  <si>
    <t>Anbringelsesområdet er ikke kompenseret i forbindelse med den aktivitetstilpasning, der er sket på Børne- og Ungdomsudvalgets øvrige efterspørgselsstyrede aktiviteter. I forhold til den budgetterede aktivitet er der en afvigelse på 64 anbragte børn. Den faktiske stigning har fra 2005 til 2006 været på 8 anbragte børn.  Enhedsprisen er i Ny budgetmodel fastsat til 70.542 kr., hvilket medfører et ikke-finansieret budgetbehov på 4,5 mill. kr.</t>
  </si>
  <si>
    <t>En undersøgelse læreroverenskomsterne viste, at for lærerne fra 2003 til 2004 var ca. 7 pct., mens der kun var bevillingmæssig dækning for en lønfremskrivning på 3,6 pct. Den resterende stigning svarende til ca. 10,0 mill. kr. kan ikke afholdes indenfor rammen i 2006.</t>
  </si>
  <si>
    <t>De to funktioner 3.04.1 og 3.11.1 skal ses under ét. Det samlede forventede mindreforbrug er på ca. 1,6 mill. kr. Der forventes foretaget omkonteringer inden årets udgang, så forbruget ligger korrekt under de respektive funktioner.</t>
  </si>
  <si>
    <t xml:space="preserve">Der forventes et merforbrug på 22,4 mill. kr. </t>
  </si>
  <si>
    <t>I tabellen nedenfor ses aktivitetsstigningerne i den vidtgående specialundervisning. Samlet set er der 929 københavnske elever, der modtager vidtgående specialundervisning i kommunens specialskoler og klasserækker. Det er en stigning på 24 elever i forhold til 2005 og en afvigelse på 66 i forhold til budgetmodellen.</t>
  </si>
  <si>
    <t>I forhold til den budgetterede aktivitet er der 22 flere anbragte børn der undervises i vidtgående specialundervisning. Den økonomiske konsekvens af dette er ca. 6,0 mill. kr.</t>
  </si>
  <si>
    <t>Der forventes ingen væsentlige ændringer i forhold til budgettet. Budgettet på 12,2 mill. kr., som fejlagtigt er blevet placeret på bevillingsområdet Specialundervisning og vil blive søgt omplaceret.</t>
  </si>
  <si>
    <t>Mindreforbruget på 3,0 mill. kr. vedrørende befordring relaterer sig til merforbruget på befordring under bevillingsområde Undervisning. I forbindelse med regnskabsafslutningen vil der ske en vurdering af, om budgetfordelingen af kørsel mellem de to bevillingsområder er korrekt.</t>
  </si>
  <si>
    <t>Det samlede forventede merforbrug vedrørende anbringelser er på ca. 15,5 mill. kr. og skyldes udgiftsstigninger samt en faktisk aktivitetsstigning fra 2005 til 2006 på 32 elever. Derudover er der et forventet merforbrug på ca. 0,6 mill. kr. i forhold til Skolen på Kastelsvejs elevhjem.</t>
  </si>
  <si>
    <t>På bevillingsområde Ungdomsuddannelse forventes et samlet merforbrug på 59,1 mill. kr., som primært skyldes markante aktivitetsstigninger og øgede elevtal. Der er desuden udkonteret fejl på statuskonti vedrørende regnskabet for 2004 på i alt ca. 23,8 mill. kr.</t>
  </si>
  <si>
    <t>Budgettet overgår i løbet af 2006 til Socialforvaltningen og forventes omplaceret i november.</t>
  </si>
  <si>
    <t>Underbudgettering i forhold til de driftsaftaler Børne- og Ungdomsforvaltningen har omkring Voksenundervisning for voksne udgør ca. 5,8 mill. kr.</t>
  </si>
  <si>
    <t>På bevillingsområde Miljø forventes et samlet mindreforbrug på 1,3 mill. kr.</t>
  </si>
  <si>
    <t>Afvigelsen skyldes, at budgettet vedrørende Kalvebod Naturskole er flyttet til bevillingsområde Miljø, mens forbruget stadig konteres under bevillingsområde Undervisning.</t>
  </si>
  <si>
    <t xml:space="preserve">På bevillingsområde Sundhed forventes et samlet merforbrug på 0,9 mill. kr., når der tages højde for bevillingsmæssige ændringer. </t>
  </si>
  <si>
    <t xml:space="preserve">Der forventes ingen væsentlige afvigelser i forhold til budgettet. </t>
  </si>
  <si>
    <t>Der forventes ingen væsentlige afvigelser i forhold til budgettet. Der forventes flyttet 1,4 mill. kr. til bevillingsområde Undervisning i forhold til sagen om aktivitetstilpasninger. Omplaceringen forventes foretaget i forbindelse med bevillingsmæssige ændringer.</t>
  </si>
  <si>
    <t>På bevillingsområde Administration forventes et samlet merforbrug på 14,8 mill. kr., når der tages højde for bevillingsmæssige ændringer.</t>
  </si>
  <si>
    <t>I budgetforlig 2006 blev det besluttet at forvaltningerne skal bidrage til en fælles arbejdsmiljøpulje. Der har ikke kunnet findes dækning for de ca. 2 mill. kr. indenfor rammen i 2006.</t>
  </si>
  <si>
    <t xml:space="preserve">Budgettet er overdraget til Kultur- og Fritidsforvaltningen. </t>
  </si>
  <si>
    <t>Budgettet er overdraget til Socialforvaltningen.</t>
  </si>
  <si>
    <t>Det forventede merforbrug skyldes primært øgede lønudgifter i forhold til det budgetterede. Der tilføres 4,3 mill. kr. i forbindelse med bevillingsmæssige ændringer fra bevillingsområdet Undervisning.</t>
  </si>
  <si>
    <t>Det forventede merforbrug på 2,0 mill. kr. skyldes en markant stigning i udgifterne til befordring af elever, da flere unge end budgetteret benytter deres ret til at søge og modtage tilskud til befordring mellem hjem og uddannelsessted. Pr. 1. oktober 2006 er årsbudgettet allerede overskredet med ca. 1,2 mill. kr.</t>
  </si>
  <si>
    <t>Det forventede merforbrug skyldes udkontering af fejl på statuskonti vedrørende regnskabet for 2004 på ca. 3,3 mill. kr.</t>
  </si>
  <si>
    <t>Det forventede merforbrug skyldes udkontering af fejl på statuskonti vedrørende regnskabet for 2004 på ca. 20,5 mill. kr.</t>
  </si>
  <si>
    <t>Det forventede merforbrug på 4,9 mill. kr. skyldes højere lønudgifter end forventet.</t>
  </si>
  <si>
    <t>Det forventede mindreforbrug på 1,6 mill. kr. skyldes primært et lavere lønforbrug end budgetteret.</t>
  </si>
  <si>
    <t>Merforbruget dækker over, at tre storordninger i Privat Børnepasning er blevet privatinstitutioner, hvorfor budgettet til pladserne (47 vuggestuepladser og 23 børnehavepladser) vil blive søg omplaceret til funktion 5.19.1 i sagen om bevillingsmæssige ændringer.</t>
  </si>
  <si>
    <t>Der forventes ingen afvigelser i forhold til budgettet.</t>
  </si>
  <si>
    <t xml:space="preserve">På bevillingsområdet Voksenuddannelse forventes et samlet merforbrug på 46,9 mill. kr., når der tages højde for bevillingsmæssige ændringer. </t>
  </si>
  <si>
    <t>Bevillingsområde Dagtilbud - special forventes at balancere.</t>
  </si>
  <si>
    <t>Der forventes ingen væsentlige afvigelser i forhold til budgettet.</t>
  </si>
  <si>
    <t>Mindreforbruget vedrører udbygning og renovering af skoler, og mindreforbruget er allerede disponeret i 2007 i henhold til udbygningsplanen.</t>
  </si>
  <si>
    <t>Der forventes ingen afvigelser i forhold til budgettet.
Det forudsættes i vurderingen, at der indgås en aftale med Socialforvaltningen vedrørende kontanthjælpsudgifter til de berørte børns forældre.</t>
  </si>
  <si>
    <t xml:space="preserve">Fritidshjem </t>
  </si>
  <si>
    <t xml:space="preserve">Klubber </t>
  </si>
  <si>
    <t>KKFO - special</t>
  </si>
  <si>
    <t xml:space="preserve">Fritidshjem - special </t>
  </si>
  <si>
    <t xml:space="preserve">Klubber - special </t>
  </si>
  <si>
    <t>Tallene for 2006 er udarbejdet i henhold til sagen om bevillingsmæssige ændringer, som fremlægges samtidig med nærværende prognose. Tallene for 2005 er baseret på regnskab 2005.</t>
  </si>
  <si>
    <t>Der forventes flyttet 0,5 mill. kr. til bevillingsområdet Undervisning vedrørende Dialogdagen hvor udgiften er afholdt på funktion 5.60 introduktionssprogrammer. Omplaceringen forventes foretaget i forbindelse med bevillingsmæssige ændringer.</t>
  </si>
  <si>
    <t>På funktionen vil ske en reduktion i serviceudgifterne på 0,43 mill. kr. Beløbet vil blive overført til budget 2007 i forbindelse med sagen om serviceudgifter. Afvigelsen er inklusiv reduktionen i serviceudgifterne.</t>
  </si>
  <si>
    <t>Faktisk</t>
  </si>
  <si>
    <t>Enkeltfagsundervisning</t>
  </si>
  <si>
    <t>afvigelse</t>
  </si>
  <si>
    <t>Almen voksenuddannelse - årselever</t>
  </si>
  <si>
    <t>Enkeltfagsundervisning i alt</t>
  </si>
  <si>
    <t>Aktivitet - UIU</t>
  </si>
  <si>
    <t>Ungdomsskolen i Utterslev</t>
  </si>
  <si>
    <t>Ungdomsskolen i Utterslev har i 2006 6 elever mere end i 2005. Dette betyder en øget udgift på ca. 1,8 mill. kr., som tidligere har været finansieret af demografimidler.</t>
  </si>
  <si>
    <t>Social- og Sundhedsskolen</t>
  </si>
  <si>
    <t>Optagne SOSU-hjælpere</t>
  </si>
  <si>
    <t>Optagne SOSU-assistenter</t>
  </si>
  <si>
    <t>I alt</t>
  </si>
  <si>
    <t>Funktionerne 3.46.1, 4.01.1 og 5.32.1 skal ses samlet under ét, da alle tre områder drejer sig om de aktiviteter, som Social- og Sundhedsskolen tager sig af.</t>
  </si>
  <si>
    <t>Samlet forventes et merforbrug på ca. 29,9 mill. kr. afvigelsen skyldes primært udkontering af fejl vedrørende regnskabet for 2004 på 23,8 mill. kr.</t>
  </si>
  <si>
    <t>Private og statslige gymnasier og HF i alt</t>
  </si>
  <si>
    <t>Bidrag til private gymnasier</t>
  </si>
  <si>
    <t>Bidrag til private HF</t>
  </si>
  <si>
    <t>Bidrag til enkeltfagskursister</t>
  </si>
  <si>
    <t>Gymnasier og HF</t>
  </si>
  <si>
    <t>Gymnasium og HF</t>
  </si>
  <si>
    <t>Køb</t>
  </si>
  <si>
    <t>Salg</t>
  </si>
  <si>
    <t>Gymnasium og HF  i alt</t>
  </si>
  <si>
    <t>Enhedspris</t>
  </si>
  <si>
    <t>Forventet realiseret</t>
  </si>
  <si>
    <t>(pl-2006)</t>
  </si>
  <si>
    <t>Det forventede merforbrug på 11,3 mill. kr. skyldes markante aktivitetsstigninger. Området er i 2005 og 2006 rammestyret, hvilket betyder at Børne- og Ungdomsudvalget ikke tilføres midler til området, som følge af en demografisk regulering.</t>
  </si>
  <si>
    <t>På trods af et fald i den forventede enhedspris på 5.329 kr. i forhold til 2005 forventes der et merforbrug på 11,3 mill. kr. på området.</t>
  </si>
  <si>
    <t>De tre funktioner 5.20.1, 5.21.1 og delvist 5.23.1 skal ses under ét, da de alle sammen drejer sig om aktiviteter vedrørende anbragte børn. Afvigelsen forklares samlet under 5.20 Døgnpleje.</t>
  </si>
  <si>
    <t>Dag- og døgnanbringelse</t>
  </si>
  <si>
    <t>Anbragte børn: 5.20, 5.21, 5.23</t>
  </si>
  <si>
    <t xml:space="preserve">De tre funktioner 5.20.1, 5.21.1 og delvist 5.23.1 skal ses under ét, da de alle sammen drejer sig om aktiviteter vedrørende dag- og døgnanbragte børn. </t>
  </si>
  <si>
    <t>Der er i 2006 ikke sket en tilpasning i forhold til den lavere ramme. Derudover er der i 2006 købt for 6,1 mill. kr. mere enkeltfagsundervisning end året før og forbruget belastes desuden også af en bogføringsfejl vedrørende Efterslægten i 2005 på ca. 2,3 mill. kr.</t>
  </si>
  <si>
    <t>Det ses i tabellen nedenfor, at aktiviteten er faldet i forhold til den budgetterede aktivitet. Når der alligevel opstår et finansieringsproblem, skyldes det en markant lavere budgetteret enhedspris i forhold til den faktiske enhedspris. Den budgetterede enhedspris er ca. 30.000 kr. lavere end den der faktisk afregnes efter.</t>
  </si>
  <si>
    <t>Merforbruget på 15,5 mill. Kr. dækker over merudgifter vedrørende den nuværende elevgruppe resten af året på ca. 7,1 mill. kr., en række nyindskrivninger o.l. på ca. 5,6 mill. kr. samt øgede udgifter til PPR-betjening i andre kommuner på ca. 2,8 mill. kr.</t>
  </si>
  <si>
    <t>Vidtgående specialundervisning</t>
  </si>
  <si>
    <t>Københavnske elever i §20.2-klasser</t>
  </si>
  <si>
    <t>Enkeltintegrerede elever</t>
  </si>
  <si>
    <t>Egne specialskoler og klasserækker</t>
  </si>
  <si>
    <t>Anbragte børn: 3.07</t>
  </si>
  <si>
    <t>Vidtgående specialundervisning i alt</t>
  </si>
  <si>
    <t>Budget 2006: Aktivitetstilpasningen er indarbejdet i antallet.</t>
  </si>
  <si>
    <t>Der forventes netto et merforbrug vedrørende køb og salg af pladser på ca. 9,2 mill. kr. Beløbet dækker både over flere indtægter fra salg af pladser og flere udgifter til køb af pladser.</t>
  </si>
  <si>
    <t>Specialundervisning</t>
  </si>
  <si>
    <t>Bemærk: ydelsen Specialundervisning er oprettet i 2006, derfor er der ingen enhedspris for 2005. Budget 2006: Aktivitetstilpasningen er indarbejdet i antallet. Realiseret 2006: forventet regnskab 2006/realiseret antal.</t>
  </si>
  <si>
    <t>På bevillingsområdet Specialundervisning forventes et samlet merforbrug på 39,3 mill. kr.</t>
  </si>
  <si>
    <t xml:space="preserve">Der forventes ingen væsentlige afvigelser i forhold til budgettet. Der er i afvigelsen taget højde for, at der forventes tilført 0,5 mill. kr. fra bevillingsområdet Administration i forbindelse med bevillingsmæssige ændringer. </t>
  </si>
  <si>
    <t>Mindreforbruget på 4,0 mill. kr. skyldes, at dele af KKUs budget til 10. Klassesmiljø først forventes anvendt i 2007.</t>
  </si>
  <si>
    <t>Merforbruget på 3,3 mill. kr. vedrørende befordring relaterer sig til mindreforbruget på befordring under bevillingsområdet Specialundervisning. I forbindelse med regnskabsafslutningen vil der ske en vurdering af, om budgetfordelingen af kørsel mellem de to bevillingsområder er korrekt. Der forventes tilført 5,4 mill. kr. fra 3.01 i forbindelse med bevillingsmæssige ændringer. Den bevillingsmæssige ændringer er indarbejdet i forventningen.</t>
  </si>
  <si>
    <t>Aktiviteten på funktionen er steget med 84 elever i forhold til 2005 og 34 i forhold til det budgetterede antal. Dette afføder et ikke-finansieret budgetbehov vedrørende aktivitetsstigninger på 1,3 mill.kr.</t>
  </si>
  <si>
    <t>Merforbruget skyldes en stigning i antallet af elever på efterskoler. Forventningen på de 1,3 mill. kr. afspejler den faktiske opkrævning og det er Folketinget, som fastsætter taksten i Finansloven.</t>
  </si>
  <si>
    <t>Merforbruget skyldes en stigning i antallet af elever i friskoler og private grundskoler i forhold til det budgetteret. Forventningen på de 7,4 mill. kr. afspejler den faktiske opkrævning fra Undervisningsministeriet for 2006. Det er Folketinget, som fastsætter taksten i Finansloven.</t>
  </si>
  <si>
    <t>Funktionen har fået tilført en negativ tillægsbevilling i forbindelse med sagen om aktivitetstilpasninger på 1,8 mill. kr. på grund af en forventning om et fald på 66 elever i private og statslige grundskoler i forhold til det budgetterede elevtal.</t>
  </si>
  <si>
    <t>Folkeskolen</t>
  </si>
  <si>
    <t>Antal i normalklasser i alt</t>
  </si>
  <si>
    <t>Antal i §20.1-undervisning</t>
  </si>
  <si>
    <t>Antal anbragte børn 3.01</t>
  </si>
  <si>
    <t>Der forventes et samlet merforbrug på 41,2 mill. kr. i forhold til aktiviteterne under 3.01.1 Folkeskoler.</t>
  </si>
  <si>
    <t>I forbindelse med sagen om bevillingsmæssige ændringer forventes tilført 1,4 mill. kr. fra bevillingsområdet Sundhed, flyttes 4,3 mill. kr. til bevillingsområdet Voksenuddannelse samt flyttes 5,4 mill. kr. til 3.49 i forhold til befordring. Disse omflytninger er der taget højde for i forventningerne.</t>
  </si>
  <si>
    <t>Budgettet på 1,3 mill. kr. vedrørende Kalvebod Naturskole er flyttet til bevillingsområdet Miljø, mens forbruget stadig konteres på denne funktion.</t>
  </si>
  <si>
    <t>Derudover er forvaltningen blevet opmærksom på, at nogle skoler har udbetalt 6. ferieuge samt indregnet den 6. ferieuge i lærernes årsplaner. Forvaltningen er i gang med at afdække omfanget af problemet og forventer det rettet inden udgangen af 2006. I forhold til 2007 er der foretaget tiltag, der skal minimere problemstillingen.</t>
  </si>
  <si>
    <t>Der forventes et mindreforbrug på 6,3 mill. kr. på anlægsbevillingen til folkeskoler. Mindreforbruget vedrører udbygning og renovering af skoler, og mindreforbruget er allerede disponeret i 2007 i henhold til udbygningsplanen.</t>
  </si>
  <si>
    <t>Der forventes et mindreforbrug på 30,9 mill. kr. på anlægssiden i Børneplanen på 0-5 års området, som følge af udskudte projekter. Børneplanen strækker sig over perioden 2003 til 2007, og mindreforbruget i 2006 skal anvendes i 2007 for at sikre den fortsatte etablering og indretning af daginstitutioner som et led i overholdelsen af pasningsgarantien.</t>
  </si>
  <si>
    <t>Mindreforbruget på 5,9 mill. kr. dækker over udskudte projekter i Børneplanen på 6-17 års området. Børneplanen strækker sig på anlægssiden over perioden 2003 til 2007, og mindreforbruget i 2006 skal anvendes i 2007 for at sikre den fortsatte etablering og indretning af klubber som led i overholdelsen af pasningsgarantien.</t>
  </si>
  <si>
    <t xml:space="preserve">På bevillingsområde Anlæg forventes et samlet mindreforbrug på 40,8 mill. kr. Af det samlede forventede mindreforbrug kan 30,9 mill. kr. henføres til Børneplanen på daginstitutionsområdet, mens de resterende 9,9 mill. kr. kan henføres til skole- og fritidsområdet. </t>
  </si>
  <si>
    <t>I forhold til August-prognosen er den væsentligste afvigelse på 3.01 Folkeskoler, hvor forventningen tidligere har været et mindreforbrug på ca. 8 mill. kr. Afvigelsen i forventningen på næsten 50 mill. kr. skyldes bl.a., at ejendomsskatter ol. normalt forfalder i første halvår, hvilket ikke var tilfældet. Derfor var grundlaget for forventningerne i August-prognosen sat for lavt.</t>
  </si>
  <si>
    <t>På 5.23 drejer ca. 3,0 mill. kr. af merforbruget sig om undervisning foretaget på Socialforvaltningens døgninstitutioner og ca. 0,6 mill. kr. om den aktivitet der er på Skolen på Kastelsvejs elevhjem.</t>
  </si>
  <si>
    <t xml:space="preserve">Det forventede merforbrug skyldes primært øgede lønudgifter i forhold til det budgetterede samt at Social- og Sundhedsskolen forventer færre indtægter. </t>
  </si>
  <si>
    <t>Hf-enkeltfag - årselever</t>
  </si>
  <si>
    <t>Afvigelsen skyldes hovedsagelig merudgifter til løn - herunder merudgifter i direktionerne til udbetaling af åremålstillæg o.l.  ca. 3,0 mill. kr.</t>
  </si>
  <si>
    <t>Det forventede merforbrug på 5,3 mill. kr. vedrørende Gymnasier skyldes hovedsageligt manglende tillægsbevillinger i forbindelse med opførelse af det nye Ørestadsgymnasium.</t>
  </si>
  <si>
    <t>Det forventede mindreforbrug på funktionen Stadion og Idrætsanlæg er en følge af, at lønudgifter til to pædagoger afholdes på funktion 5.16.1 Klubber.</t>
  </si>
  <si>
    <t>Udgifterne til kommunepraktikken i EGU har været større end forventet pga. lavere frafald.</t>
  </si>
  <si>
    <t>Merforbruget på 4,4 mill. kr. skyldes at UUV har påbegyndt nye opgaver i forhold til private skoler, opsøgende specialteams samt kompetenceudvikling.</t>
  </si>
  <si>
    <t>På funktionen forventes der et mindreforbrug på 0,3 mill. kr. som kan tilskrives institutionernes opsparing i 2006</t>
  </si>
  <si>
    <t>Bevillingsområde Dagtilbud</t>
  </si>
  <si>
    <t>Bevillingsområde: Dagtilbud</t>
  </si>
  <si>
    <t>Afvigelse</t>
  </si>
  <si>
    <t>Nettoudgifter i 1.000 kr.</t>
  </si>
  <si>
    <t>3.11.1 Specialpædagogisk bistand</t>
  </si>
  <si>
    <t>5.10.1 Fælles formål</t>
  </si>
  <si>
    <t>5.11.1 Dagpleje</t>
  </si>
  <si>
    <t xml:space="preserve">5.12.1 – 5.14.1 Daginstitutioner </t>
  </si>
  <si>
    <t>5.19.1 Tilskud til puljeordninger</t>
  </si>
  <si>
    <t>Rammestyrede områder, drift</t>
  </si>
  <si>
    <t>0.13.1 Andre faste ejendomme</t>
  </si>
  <si>
    <t>Antal Undervisning</t>
  </si>
  <si>
    <t>Antal Ungdommens Uddannelsesvejledning</t>
  </si>
  <si>
    <t>Enhedspris Ungdommens Uddannelsesvejledning</t>
  </si>
  <si>
    <t xml:space="preserve">I aktivitetstabellen nedenfor ses, at aktiviteten i kommunens egne folkeskoler er faldet med 44 elever fra 2005 til 2006 - faldet i tosprogsundervisning er mest markant med et fald på 14 pct. Det er vurderingen ud fra skolernes indberetninger af prognosebidrag, at skolerne har problemer med at tilpasse forbruget til den faldende aktivitet, idet store dele af det forventede merforbrug kan henføres til undervisning og et forventet højere lønforbrug end budgetteret. </t>
  </si>
  <si>
    <t>Aktiviteten er steget med 254 i forhold til den budgetterede aktivitet og Københavns Kommune giver et bidrag til 229 flere elever i 2006 end i 2005. Børne- og Ungdomsudvalget har altså et ikke-finansieret budgetbehov på 7,3 mill. kr. i forhold til enhedsprisen i Ny budgetmodel, som er fastsat til 28.691 kr. pr. elev.</t>
  </si>
  <si>
    <t>Den budgetmæssige konsekvens af aktivitetsstigningen i klasserækkerne og §20.1-tilbud er 12,3 mill. kr.</t>
  </si>
  <si>
    <t>Der forventes et merforbrug på 14,2 mill. kr. Bidragenes størrelse er fastsat i Finansloven. Antal elever som afregnes i regnskabsåret 2006 er 1.192, hvilket er en stigning i forhold til sidste år på 127 elever.</t>
  </si>
  <si>
    <t>Der har været en aktivitetsstigning på området på omkring 4 % i forhold til 2005. Derudover er budgettet ikke tilpasset i forhold til aktivitetsstigningen i hverken 2005 eller 2006 - en samlet aktivitetsstigning på 230 elever. Budgetbehovet til denne aktivitetsstigning er på ca. 14,2 mill. kr.</t>
  </si>
  <si>
    <t>Det forventede merforbrug skyldes bl.a. en nedskrivning af rammen fra 2005 til 2006. Den korrigerede budgetramme for 2005 var ca. 5,8 mill. kr. højere end årets budgetramme.</t>
  </si>
  <si>
    <t>Merudgifter som følge af omstruktureringen herunder flytteudgifter og idriftsættelsesudgifter af den ny Børne- og Ungdomsforvaltning ca. 4,1 mill. kr.</t>
  </si>
  <si>
    <t>1,1 mill. Kr. vedrører udkontering af fejlkonti vedrørende 2004 og 2005.</t>
  </si>
  <si>
    <t>9,7 mill. kr. af forbruget på funktion 3.01 Folkeskoler vedrører udkontering af fejl vedrørende 2004 og 2005.</t>
  </si>
  <si>
    <t>Merforbruget skyldes bl.a., at forventningerne til køb og salg af pladser ligger ca. 15 mill. kr. over 2005-niveauet.</t>
  </si>
  <si>
    <t>3,8 mill. kr. drejer sig om en besparelse vedrørende aktiviteter under det tidligere Familie- og Arbejdsmarkedsforvaltning som endnu ikke er udmøntet.</t>
  </si>
  <si>
    <t>0.21.1 Parker og legepladser</t>
  </si>
  <si>
    <t>Rammestyrede områder i alt</t>
  </si>
  <si>
    <t>Sum</t>
  </si>
  <si>
    <t>Bevillingsområde Dagtilbud - special</t>
  </si>
  <si>
    <t>5.17.1 Særlige dagtilbud og særlige klubber</t>
  </si>
  <si>
    <t xml:space="preserve">5.21.1 Forebyggende foranstaltninger </t>
  </si>
  <si>
    <t>5.46.1 Rådgivning og rådgivningsinstitutioner</t>
  </si>
  <si>
    <t>0.31.1 Stadion og idrætsanlæg</t>
  </si>
  <si>
    <t>3.02.1 Serviceforanstaltninger</t>
  </si>
  <si>
    <t>3.05.1 Skolefritidsordninger</t>
  </si>
  <si>
    <t>3.10.1 Bidrag til statslige og private skoler</t>
  </si>
  <si>
    <t>5.14.1 Integrerede institutioner</t>
  </si>
  <si>
    <t xml:space="preserve">5.15.1 Fritidshjem </t>
  </si>
  <si>
    <t>5.16.1 Klubber</t>
  </si>
  <si>
    <t>Bevillingsområde Undervisning</t>
  </si>
  <si>
    <t>Bevillingsområde: Undervisning</t>
  </si>
  <si>
    <t>3.01.1 Folkeskoler</t>
  </si>
  <si>
    <t>3.03.1 Syge- og hjemmeundervisning</t>
  </si>
  <si>
    <t>3.06.1 Amtscentraler</t>
  </si>
  <si>
    <t>3.07.1 Vidtgående specialundervisning</t>
  </si>
  <si>
    <t>3.08.1 Observationskolonier</t>
  </si>
  <si>
    <t>3.10.1 Bidrag til statslige og private</t>
  </si>
  <si>
    <t>3.12.1 Efterskoler og ungdomskostskole</t>
  </si>
  <si>
    <t>3.14.1 Ungdommens Uddannelsesvejledning</t>
  </si>
  <si>
    <t>3.49.1 Befordring af elever</t>
  </si>
  <si>
    <t>3.63. Musikarrangementer</t>
  </si>
  <si>
    <t>3.76.1 Ungdomsskolevirksomhed</t>
  </si>
  <si>
    <t>5.60.1 Introduktionsprogrammer mv.</t>
  </si>
  <si>
    <t>5.80.1 Kommunal sundhedstjeneste</t>
  </si>
  <si>
    <t>Bevillingsområde Specialundervisning</t>
  </si>
  <si>
    <t>Bevillingsområde: Specialundervisning</t>
  </si>
  <si>
    <t>3.04.1 Skolepsykologer</t>
  </si>
  <si>
    <t>3.11.1 Specialpæd. bistand til børn</t>
  </si>
  <si>
    <t>5.20.1 Døgnpleje</t>
  </si>
  <si>
    <t>5.21.1 Forebyggende foranstaltninger</t>
  </si>
  <si>
    <t>5.23.1 Døgninstitutioner</t>
  </si>
  <si>
    <t>Bevillingsområde Ungdomsuddannelse</t>
  </si>
  <si>
    <t>Bevillingsområde: Ungdomsuddannelse</t>
  </si>
  <si>
    <t>3.41.1 Gymnasier og Hf-kurser</t>
  </si>
  <si>
    <t>3.42.1 Bidrag til staten</t>
  </si>
  <si>
    <t>3.45.1 Erhvervsgrunduddannelser</t>
  </si>
  <si>
    <t>3.46.1 Social- og sundhedsuddannelser</t>
  </si>
  <si>
    <t>3.48.1 Pædagogisk grunduddannelse</t>
  </si>
  <si>
    <t>3.49.1 Befordring af elever - unge</t>
  </si>
  <si>
    <t>4.01.1 Somatiske sygehuse</t>
  </si>
  <si>
    <t>5.32.1 Pleje og omsorg m.v.</t>
  </si>
  <si>
    <t>Bevillingsområde Voksenuddannelse</t>
  </si>
  <si>
    <t>Bevillingsområde: Voksenuddannelse</t>
  </si>
  <si>
    <t>3.11.1 Specialundervisning for voksen</t>
  </si>
  <si>
    <t>3.13.1 Læsekurser for voksne</t>
  </si>
  <si>
    <t>3.37.1 Prøveforberedende enkeltfagsundervisning</t>
  </si>
  <si>
    <t>3.70.1 Fælles formål</t>
  </si>
  <si>
    <t>3.77.1 Daghøjskoler</t>
  </si>
  <si>
    <t>Bevillingsområde Miljø</t>
  </si>
  <si>
    <t>Bevillingsområde: Miljø</t>
  </si>
  <si>
    <t>5.14.1 Int. institutioner</t>
  </si>
  <si>
    <t>Bevillingsområde Sundhed</t>
  </si>
  <si>
    <t>Bevillingsområde: Sundhed</t>
  </si>
  <si>
    <t>5.83.1 Kommunal tandpleje</t>
  </si>
  <si>
    <t>Bevillingsområde Administration</t>
  </si>
  <si>
    <t>Bevillingsområde: Administration</t>
  </si>
  <si>
    <t>6.41.1 Kommunalbestyrelsen</t>
  </si>
  <si>
    <t>6.42.1 Kommissioner, råd &amp; nævn</t>
  </si>
  <si>
    <t>6.43.1 Valg m.v.</t>
  </si>
  <si>
    <t>6.50.1 Administrationslokaler</t>
  </si>
  <si>
    <t>6.51.1 Sekretariat &amp; forvaltninger</t>
  </si>
  <si>
    <t>Bevillingsområde Anlæg</t>
  </si>
  <si>
    <t>3.01.3 Folkeskoler</t>
  </si>
  <si>
    <t>3.05.3 Skolefritidsordninger</t>
  </si>
  <si>
    <t>3.07.3 Undervisning af børn m. vidtgående handicap</t>
  </si>
  <si>
    <t>3.11.3 Specialpædagogisk bistand til børn og voksne</t>
  </si>
  <si>
    <t>3.37.3 Prøveforberedende enkeltfagsundervisning</t>
  </si>
  <si>
    <t>3.63.3 Musikarrangementer</t>
  </si>
  <si>
    <t>5.14.3 Integrerede institutioner</t>
  </si>
  <si>
    <t>5.15.3 Fritidshjem</t>
  </si>
</sst>
</file>

<file path=xl/styles.xml><?xml version="1.0" encoding="utf-8"?>
<styleSheet xmlns="http://schemas.openxmlformats.org/spreadsheetml/2006/main">
  <numFmts count="1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 numFmtId="167" formatCode="[$€-2]\ #.##000_);[Red]\([$€-2]\ #.##000\)"/>
    <numFmt numFmtId="168" formatCode="#,##0.0"/>
    <numFmt numFmtId="169" formatCode="0.0"/>
  </numFmts>
  <fonts count="20">
    <font>
      <sz val="10"/>
      <name val="Arial"/>
      <family val="0"/>
    </font>
    <font>
      <b/>
      <sz val="12"/>
      <name val="Verdana"/>
      <family val="2"/>
    </font>
    <font>
      <sz val="10"/>
      <name val="Verdana"/>
      <family val="2"/>
    </font>
    <font>
      <b/>
      <sz val="8"/>
      <color indexed="8"/>
      <name val="Verdana"/>
      <family val="2"/>
    </font>
    <font>
      <sz val="8"/>
      <color indexed="8"/>
      <name val="Verdana"/>
      <family val="2"/>
    </font>
    <font>
      <b/>
      <i/>
      <sz val="8"/>
      <name val="Verdana"/>
      <family val="2"/>
    </font>
    <font>
      <sz val="8"/>
      <name val="Verdana"/>
      <family val="2"/>
    </font>
    <font>
      <b/>
      <sz val="8"/>
      <name val="Verdana"/>
      <family val="2"/>
    </font>
    <font>
      <sz val="8"/>
      <color indexed="10"/>
      <name val="Verdana"/>
      <family val="2"/>
    </font>
    <font>
      <sz val="8"/>
      <name val="Arial"/>
      <family val="0"/>
    </font>
    <font>
      <u val="single"/>
      <sz val="7.5"/>
      <color indexed="12"/>
      <name val="Arial"/>
      <family val="0"/>
    </font>
    <font>
      <u val="single"/>
      <sz val="7.5"/>
      <color indexed="36"/>
      <name val="Arial"/>
      <family val="0"/>
    </font>
    <font>
      <b/>
      <i/>
      <sz val="8"/>
      <color indexed="8"/>
      <name val="Verdana"/>
      <family val="2"/>
    </font>
    <font>
      <b/>
      <sz val="10"/>
      <color indexed="8"/>
      <name val="Verdana"/>
      <family val="2"/>
    </font>
    <font>
      <b/>
      <i/>
      <sz val="10"/>
      <name val="Verdana"/>
      <family val="2"/>
    </font>
    <font>
      <sz val="10"/>
      <color indexed="8"/>
      <name val="Verdana"/>
      <family val="2"/>
    </font>
    <font>
      <b/>
      <sz val="10"/>
      <name val="Verdana"/>
      <family val="2"/>
    </font>
    <font>
      <b/>
      <sz val="12"/>
      <color indexed="8"/>
      <name val="Verdana"/>
      <family val="2"/>
    </font>
    <font>
      <b/>
      <sz val="8"/>
      <color indexed="10"/>
      <name val="Verdana"/>
      <family val="2"/>
    </font>
    <font>
      <i/>
      <sz val="8"/>
      <name val="Arial"/>
      <family val="2"/>
    </font>
  </fonts>
  <fills count="3">
    <fill>
      <patternFill/>
    </fill>
    <fill>
      <patternFill patternType="gray125"/>
    </fill>
    <fill>
      <patternFill patternType="solid">
        <fgColor indexed="9"/>
        <bgColor indexed="64"/>
      </patternFill>
    </fill>
  </fills>
  <borders count="32">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color indexed="8"/>
      </right>
      <top>
        <color indexed="63"/>
      </top>
      <bottom>
        <color indexed="63"/>
      </bottom>
    </border>
    <border>
      <left style="medium"/>
      <right style="medium"/>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color indexed="8"/>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color indexed="63"/>
      </top>
      <bottom>
        <color indexed="63"/>
      </bottom>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color indexed="63"/>
      </left>
      <right style="thin">
        <color indexed="8"/>
      </right>
      <top>
        <color indexed="63"/>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88">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Fill="1" applyBorder="1" applyAlignment="1">
      <alignmen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vertical="top" wrapText="1"/>
    </xf>
    <xf numFmtId="0" fontId="4" fillId="2" borderId="2" xfId="0" applyFont="1" applyFill="1" applyBorder="1" applyAlignment="1">
      <alignment horizontal="right" vertical="top" wrapText="1"/>
    </xf>
    <xf numFmtId="0" fontId="5" fillId="0" borderId="2" xfId="0" applyFont="1" applyBorder="1" applyAlignment="1">
      <alignment wrapText="1"/>
    </xf>
    <xf numFmtId="0" fontId="6" fillId="0" borderId="2" xfId="0" applyFont="1" applyBorder="1" applyAlignment="1">
      <alignment wrapText="1"/>
    </xf>
    <xf numFmtId="3" fontId="6" fillId="0" borderId="4" xfId="0" applyNumberFormat="1" applyFont="1" applyBorder="1" applyAlignment="1">
      <alignment horizontal="right" wrapText="1"/>
    </xf>
    <xf numFmtId="0" fontId="7" fillId="0" borderId="5" xfId="0" applyFont="1" applyBorder="1" applyAlignment="1">
      <alignment vertical="top" wrapText="1"/>
    </xf>
    <xf numFmtId="3" fontId="7" fillId="0" borderId="6" xfId="0" applyNumberFormat="1" applyFont="1" applyBorder="1" applyAlignment="1">
      <alignment horizontal="right" wrapText="1"/>
    </xf>
    <xf numFmtId="0" fontId="5" fillId="0" borderId="2" xfId="0" applyFont="1" applyBorder="1" applyAlignment="1">
      <alignment horizontal="justify" vertical="top" wrapText="1"/>
    </xf>
    <xf numFmtId="0" fontId="6" fillId="0" borderId="2" xfId="0" applyFont="1" applyBorder="1" applyAlignment="1">
      <alignment horizontal="justify" vertical="top" wrapText="1"/>
    </xf>
    <xf numFmtId="0" fontId="7" fillId="0" borderId="5" xfId="0" applyFont="1" applyBorder="1" applyAlignment="1">
      <alignment horizontal="justify" vertical="top" wrapText="1"/>
    </xf>
    <xf numFmtId="0" fontId="7" fillId="0" borderId="3" xfId="0" applyFont="1" applyBorder="1" applyAlignment="1">
      <alignment horizontal="justify" vertical="top" wrapText="1"/>
    </xf>
    <xf numFmtId="3" fontId="3" fillId="2" borderId="7" xfId="0" applyNumberFormat="1" applyFont="1" applyFill="1" applyBorder="1" applyAlignment="1">
      <alignment horizontal="right" wrapText="1"/>
    </xf>
    <xf numFmtId="0" fontId="5"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3" fontId="6" fillId="0" borderId="8" xfId="0" applyNumberFormat="1" applyFont="1" applyBorder="1" applyAlignment="1">
      <alignment horizontal="right" wrapText="1"/>
    </xf>
    <xf numFmtId="0" fontId="7" fillId="0" borderId="5" xfId="0" applyFont="1" applyBorder="1" applyAlignment="1">
      <alignment horizontal="left" wrapText="1"/>
    </xf>
    <xf numFmtId="3" fontId="7" fillId="0" borderId="9" xfId="0" applyNumberFormat="1" applyFont="1" applyBorder="1" applyAlignment="1">
      <alignment horizontal="right" wrapText="1"/>
    </xf>
    <xf numFmtId="0" fontId="7" fillId="0" borderId="3" xfId="0" applyFont="1" applyBorder="1" applyAlignment="1">
      <alignment horizontal="left" wrapText="1"/>
    </xf>
    <xf numFmtId="3" fontId="7" fillId="0" borderId="10" xfId="0" applyNumberFormat="1" applyFont="1" applyBorder="1" applyAlignment="1">
      <alignment horizontal="right" wrapText="1"/>
    </xf>
    <xf numFmtId="0" fontId="6" fillId="0" borderId="2" xfId="0" applyFont="1" applyBorder="1" applyAlignment="1">
      <alignment vertical="top" wrapText="1"/>
    </xf>
    <xf numFmtId="0" fontId="7" fillId="0" borderId="5" xfId="0" applyFont="1" applyBorder="1" applyAlignment="1">
      <alignment wrapText="1"/>
    </xf>
    <xf numFmtId="3" fontId="3" fillId="0" borderId="6" xfId="0" applyNumberFormat="1" applyFont="1" applyBorder="1" applyAlignment="1">
      <alignment horizontal="right" wrapText="1"/>
    </xf>
    <xf numFmtId="3" fontId="6" fillId="0" borderId="4" xfId="0" applyNumberFormat="1" applyFont="1" applyBorder="1" applyAlignment="1">
      <alignment horizontal="right" vertical="top" wrapText="1"/>
    </xf>
    <xf numFmtId="0" fontId="7" fillId="0" borderId="3" xfId="0" applyFont="1" applyBorder="1" applyAlignment="1">
      <alignment wrapText="1"/>
    </xf>
    <xf numFmtId="3" fontId="7" fillId="0" borderId="7" xfId="0" applyNumberFormat="1" applyFont="1" applyBorder="1" applyAlignment="1">
      <alignment horizontal="right" wrapText="1"/>
    </xf>
    <xf numFmtId="0" fontId="6" fillId="0" borderId="3" xfId="0" applyFont="1" applyBorder="1" applyAlignment="1">
      <alignment vertical="top" wrapText="1"/>
    </xf>
    <xf numFmtId="3" fontId="7" fillId="2" borderId="7" xfId="0" applyNumberFormat="1" applyFont="1" applyFill="1" applyBorder="1" applyAlignment="1">
      <alignment horizontal="right" wrapText="1"/>
    </xf>
    <xf numFmtId="3" fontId="6" fillId="0" borderId="11" xfId="0" applyNumberFormat="1" applyFont="1" applyBorder="1" applyAlignment="1">
      <alignment horizontal="right" wrapText="1"/>
    </xf>
    <xf numFmtId="3" fontId="4" fillId="2" borderId="4" xfId="0" applyNumberFormat="1" applyFont="1" applyFill="1" applyBorder="1" applyAlignment="1">
      <alignment horizontal="center" vertical="top" wrapText="1"/>
    </xf>
    <xf numFmtId="3" fontId="4" fillId="2" borderId="8" xfId="0" applyNumberFormat="1" applyFont="1" applyFill="1" applyBorder="1" applyAlignment="1">
      <alignment horizontal="center" vertical="top" wrapText="1"/>
    </xf>
    <xf numFmtId="3" fontId="6" fillId="0" borderId="4" xfId="0" applyNumberFormat="1" applyFont="1" applyBorder="1" applyAlignment="1">
      <alignment horizontal="center" vertical="top" wrapText="1"/>
    </xf>
    <xf numFmtId="3" fontId="6" fillId="0" borderId="8" xfId="0" applyNumberFormat="1" applyFont="1" applyBorder="1" applyAlignment="1">
      <alignment horizontal="center" vertical="top" wrapText="1"/>
    </xf>
    <xf numFmtId="3" fontId="6" fillId="0" borderId="8" xfId="0" applyNumberFormat="1" applyFont="1" applyBorder="1" applyAlignment="1">
      <alignment horizontal="justify" vertical="top" wrapText="1"/>
    </xf>
    <xf numFmtId="3" fontId="6" fillId="0" borderId="8" xfId="0" applyNumberFormat="1" applyFont="1" applyBorder="1" applyAlignment="1">
      <alignment horizontal="left" wrapText="1"/>
    </xf>
    <xf numFmtId="3" fontId="8" fillId="0" borderId="8" xfId="0" applyNumberFormat="1" applyFont="1" applyBorder="1" applyAlignment="1">
      <alignment horizontal="right" wrapText="1"/>
    </xf>
    <xf numFmtId="3" fontId="6" fillId="0" borderId="0" xfId="0" applyNumberFormat="1" applyFont="1" applyAlignment="1">
      <alignment horizontal="right" wrapText="1"/>
    </xf>
    <xf numFmtId="3" fontId="6" fillId="0" borderId="7" xfId="0" applyNumberFormat="1" applyFont="1" applyBorder="1" applyAlignment="1">
      <alignment wrapText="1"/>
    </xf>
    <xf numFmtId="0" fontId="7" fillId="0" borderId="0" xfId="0" applyFont="1" applyBorder="1" applyAlignment="1">
      <alignment horizontal="left" wrapText="1"/>
    </xf>
    <xf numFmtId="3" fontId="7" fillId="0" borderId="0" xfId="0" applyNumberFormat="1" applyFont="1" applyBorder="1" applyAlignment="1">
      <alignment horizontal="right" wrapText="1"/>
    </xf>
    <xf numFmtId="3" fontId="7" fillId="0" borderId="5" xfId="0" applyNumberFormat="1" applyFont="1" applyBorder="1" applyAlignment="1">
      <alignment horizontal="right"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12" fillId="0" borderId="12" xfId="0" applyFont="1" applyBorder="1" applyAlignment="1">
      <alignment/>
    </xf>
    <xf numFmtId="0" fontId="6" fillId="0" borderId="14" xfId="0" applyFont="1" applyBorder="1" applyAlignment="1">
      <alignment wrapText="1"/>
    </xf>
    <xf numFmtId="0" fontId="6" fillId="0" borderId="14" xfId="0" applyFont="1" applyBorder="1" applyAlignment="1">
      <alignment horizontal="right" wrapText="1"/>
    </xf>
    <xf numFmtId="0" fontId="6" fillId="0" borderId="12" xfId="0" applyFont="1" applyBorder="1" applyAlignment="1">
      <alignment wrapText="1"/>
    </xf>
    <xf numFmtId="0" fontId="3" fillId="0" borderId="15" xfId="0" applyFont="1" applyBorder="1" applyAlignment="1">
      <alignment horizontal="center" vertical="top" wrapText="1"/>
    </xf>
    <xf numFmtId="0" fontId="4" fillId="0" borderId="14" xfId="0" applyFont="1" applyBorder="1" applyAlignment="1">
      <alignment/>
    </xf>
    <xf numFmtId="3" fontId="6" fillId="0" borderId="14" xfId="0" applyNumberFormat="1" applyFont="1" applyBorder="1" applyAlignment="1">
      <alignment horizontal="right" wrapText="1"/>
    </xf>
    <xf numFmtId="0" fontId="5" fillId="0" borderId="14" xfId="0" applyFont="1" applyBorder="1" applyAlignment="1">
      <alignment wrapText="1"/>
    </xf>
    <xf numFmtId="0" fontId="7" fillId="0" borderId="14" xfId="0" applyFont="1" applyBorder="1" applyAlignment="1">
      <alignment horizontal="right" wrapText="1"/>
    </xf>
    <xf numFmtId="0" fontId="4" fillId="0" borderId="14" xfId="0" applyFont="1" applyBorder="1" applyAlignment="1">
      <alignment wrapText="1"/>
    </xf>
    <xf numFmtId="0" fontId="4" fillId="0" borderId="14" xfId="0" applyFont="1" applyBorder="1" applyAlignment="1">
      <alignment horizontal="right" wrapText="1"/>
    </xf>
    <xf numFmtId="0" fontId="12" fillId="0" borderId="14" xfId="0" applyFont="1" applyBorder="1" applyAlignment="1">
      <alignment wrapText="1"/>
    </xf>
    <xf numFmtId="0" fontId="6" fillId="0" borderId="14" xfId="0" applyFont="1" applyBorder="1" applyAlignment="1">
      <alignment horizontal="justify" vertical="top" wrapText="1"/>
    </xf>
    <xf numFmtId="0" fontId="6" fillId="0" borderId="14" xfId="0" applyFont="1" applyBorder="1" applyAlignment="1">
      <alignment horizontal="center" vertical="top" wrapText="1"/>
    </xf>
    <xf numFmtId="0" fontId="6" fillId="0" borderId="14" xfId="0" applyFont="1" applyBorder="1" applyAlignment="1">
      <alignment vertical="top" wrapText="1"/>
    </xf>
    <xf numFmtId="0" fontId="12" fillId="0" borderId="14" xfId="0" applyFont="1" applyBorder="1" applyAlignment="1">
      <alignment vertical="top" wrapText="1"/>
    </xf>
    <xf numFmtId="0" fontId="8" fillId="0" borderId="14" xfId="0" applyFont="1" applyBorder="1" applyAlignment="1">
      <alignment horizontal="right" wrapText="1"/>
    </xf>
    <xf numFmtId="0" fontId="6" fillId="0" borderId="16" xfId="0" applyFont="1" applyBorder="1" applyAlignment="1">
      <alignment horizontal="right" wrapText="1"/>
    </xf>
    <xf numFmtId="0" fontId="7" fillId="0" borderId="14" xfId="0" applyFont="1" applyBorder="1" applyAlignment="1">
      <alignment vertical="top" wrapText="1"/>
    </xf>
    <xf numFmtId="0" fontId="7" fillId="0" borderId="14" xfId="0" applyFont="1" applyBorder="1" applyAlignment="1">
      <alignment horizontal="center" wrapText="1"/>
    </xf>
    <xf numFmtId="0" fontId="7" fillId="0" borderId="14" xfId="0" applyFont="1" applyBorder="1" applyAlignment="1">
      <alignment horizontal="center" vertical="top" wrapText="1"/>
    </xf>
    <xf numFmtId="3" fontId="6" fillId="0" borderId="17" xfId="0" applyNumberFormat="1" applyFont="1" applyBorder="1" applyAlignment="1">
      <alignment horizontal="right" wrapText="1"/>
    </xf>
    <xf numFmtId="3" fontId="6" fillId="0" borderId="0" xfId="0" applyNumberFormat="1" applyFont="1" applyBorder="1" applyAlignment="1">
      <alignment horizontal="right" wrapText="1"/>
    </xf>
    <xf numFmtId="3" fontId="6" fillId="0" borderId="15" xfId="0" applyNumberFormat="1" applyFont="1" applyBorder="1" applyAlignment="1">
      <alignment horizontal="right" wrapText="1"/>
    </xf>
    <xf numFmtId="0" fontId="3" fillId="0" borderId="17" xfId="0" applyFont="1" applyBorder="1" applyAlignment="1">
      <alignment horizontal="center" vertical="top" wrapText="1"/>
    </xf>
    <xf numFmtId="0" fontId="12" fillId="0" borderId="12" xfId="0" applyFont="1" applyBorder="1" applyAlignment="1">
      <alignment vertical="top" wrapText="1"/>
    </xf>
    <xf numFmtId="0" fontId="12" fillId="0" borderId="14" xfId="0" applyFont="1" applyBorder="1" applyAlignment="1">
      <alignment/>
    </xf>
    <xf numFmtId="3" fontId="4" fillId="0" borderId="14" xfId="0" applyNumberFormat="1" applyFont="1" applyBorder="1" applyAlignment="1">
      <alignment horizontal="right" wrapText="1"/>
    </xf>
    <xf numFmtId="0" fontId="7" fillId="0" borderId="14" xfId="0" applyFont="1" applyBorder="1" applyAlignment="1">
      <alignment wrapText="1"/>
    </xf>
    <xf numFmtId="3" fontId="7" fillId="0" borderId="14" xfId="0" applyNumberFormat="1" applyFont="1" applyBorder="1" applyAlignment="1">
      <alignment horizontal="right" wrapText="1"/>
    </xf>
    <xf numFmtId="3" fontId="4" fillId="2" borderId="0" xfId="0" applyNumberFormat="1" applyFont="1" applyFill="1" applyBorder="1" applyAlignment="1">
      <alignment horizontal="center" vertical="top" wrapText="1"/>
    </xf>
    <xf numFmtId="3" fontId="6" fillId="0" borderId="0" xfId="0" applyNumberFormat="1" applyFont="1" applyBorder="1" applyAlignment="1">
      <alignment horizontal="center" vertical="top" wrapText="1"/>
    </xf>
    <xf numFmtId="3" fontId="4" fillId="2" borderId="1" xfId="0" applyNumberFormat="1" applyFont="1" applyFill="1" applyBorder="1" applyAlignment="1">
      <alignment horizontal="center" vertical="top" wrapText="1"/>
    </xf>
    <xf numFmtId="3" fontId="6" fillId="0" borderId="2" xfId="0" applyNumberFormat="1" applyFont="1" applyBorder="1" applyAlignment="1">
      <alignment horizontal="center" vertical="top" wrapText="1"/>
    </xf>
    <xf numFmtId="3" fontId="6" fillId="0" borderId="2" xfId="0" applyNumberFormat="1" applyFont="1" applyBorder="1" applyAlignment="1">
      <alignment horizontal="right" wrapText="1"/>
    </xf>
    <xf numFmtId="3" fontId="6" fillId="0" borderId="3" xfId="0" applyNumberFormat="1" applyFont="1" applyBorder="1" applyAlignment="1">
      <alignment horizontal="right" wrapText="1"/>
    </xf>
    <xf numFmtId="0" fontId="2" fillId="0" borderId="0" xfId="0" applyFont="1" applyBorder="1" applyAlignment="1">
      <alignment horizontal="left" wrapText="1"/>
    </xf>
    <xf numFmtId="0" fontId="2" fillId="0" borderId="0" xfId="0" applyFont="1" applyAlignment="1">
      <alignment/>
    </xf>
    <xf numFmtId="168" fontId="13" fillId="0" borderId="15" xfId="0" applyNumberFormat="1" applyFont="1" applyBorder="1" applyAlignment="1">
      <alignment horizontal="right" wrapText="1"/>
    </xf>
    <xf numFmtId="168" fontId="15" fillId="0" borderId="15" xfId="0" applyNumberFormat="1" applyFont="1" applyBorder="1" applyAlignment="1">
      <alignment horizontal="right" wrapText="1"/>
    </xf>
    <xf numFmtId="169" fontId="6" fillId="0" borderId="14" xfId="0" applyNumberFormat="1" applyFont="1" applyBorder="1" applyAlignment="1">
      <alignment horizontal="right" wrapText="1"/>
    </xf>
    <xf numFmtId="0" fontId="2" fillId="0" borderId="15" xfId="0" applyFont="1" applyBorder="1" applyAlignment="1">
      <alignment/>
    </xf>
    <xf numFmtId="0" fontId="2" fillId="0" borderId="17"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xf>
    <xf numFmtId="3" fontId="16" fillId="0" borderId="12" xfId="0" applyNumberFormat="1" applyFont="1" applyBorder="1" applyAlignment="1">
      <alignment horizontal="center" vertical="top" wrapText="1"/>
    </xf>
    <xf numFmtId="3" fontId="16" fillId="0" borderId="12" xfId="0" applyNumberFormat="1" applyFont="1" applyBorder="1" applyAlignment="1">
      <alignment horizontal="center" vertical="top"/>
    </xf>
    <xf numFmtId="3" fontId="16" fillId="0" borderId="13" xfId="0" applyNumberFormat="1" applyFont="1" applyBorder="1" applyAlignment="1">
      <alignment horizontal="center" vertical="top"/>
    </xf>
    <xf numFmtId="168" fontId="16" fillId="0" borderId="14" xfId="0" applyNumberFormat="1" applyFont="1" applyBorder="1" applyAlignment="1">
      <alignment horizontal="right"/>
    </xf>
    <xf numFmtId="0" fontId="2" fillId="0" borderId="18" xfId="0" applyFont="1" applyBorder="1" applyAlignment="1">
      <alignment/>
    </xf>
    <xf numFmtId="3" fontId="2" fillId="0" borderId="19" xfId="0" applyNumberFormat="1" applyFont="1" applyBorder="1" applyAlignment="1">
      <alignment/>
    </xf>
    <xf numFmtId="168" fontId="2" fillId="0" borderId="0" xfId="0" applyNumberFormat="1" applyFont="1" applyAlignment="1">
      <alignment/>
    </xf>
    <xf numFmtId="168" fontId="2" fillId="0" borderId="12" xfId="0" applyNumberFormat="1" applyFont="1" applyBorder="1" applyAlignment="1">
      <alignment/>
    </xf>
    <xf numFmtId="0" fontId="16" fillId="0" borderId="20" xfId="0" applyFont="1" applyBorder="1" applyAlignment="1">
      <alignment horizontal="left"/>
    </xf>
    <xf numFmtId="0" fontId="16" fillId="0" borderId="17" xfId="0" applyFont="1" applyBorder="1" applyAlignment="1">
      <alignment horizontal="left"/>
    </xf>
    <xf numFmtId="168" fontId="16" fillId="0" borderId="0" xfId="0" applyNumberFormat="1" applyFont="1" applyAlignment="1">
      <alignment/>
    </xf>
    <xf numFmtId="168" fontId="16" fillId="0" borderId="15" xfId="0" applyNumberFormat="1" applyFont="1" applyBorder="1" applyAlignment="1">
      <alignment/>
    </xf>
    <xf numFmtId="0" fontId="2" fillId="0" borderId="20" xfId="0" applyFont="1" applyBorder="1" applyAlignment="1">
      <alignment horizontal="left" wrapText="1"/>
    </xf>
    <xf numFmtId="0" fontId="2" fillId="0" borderId="17" xfId="0" applyFont="1" applyBorder="1" applyAlignment="1">
      <alignment horizontal="center" wrapText="1"/>
    </xf>
    <xf numFmtId="168" fontId="2" fillId="0" borderId="15" xfId="0" applyNumberFormat="1" applyFont="1" applyBorder="1" applyAlignment="1">
      <alignment/>
    </xf>
    <xf numFmtId="0" fontId="2" fillId="0" borderId="20" xfId="0" applyFont="1" applyBorder="1" applyAlignment="1">
      <alignment horizontal="left"/>
    </xf>
    <xf numFmtId="0" fontId="2" fillId="0" borderId="17" xfId="0" applyFont="1" applyBorder="1" applyAlignment="1">
      <alignment horizontal="left"/>
    </xf>
    <xf numFmtId="0" fontId="16" fillId="0" borderId="0" xfId="0" applyFont="1" applyBorder="1" applyAlignment="1">
      <alignment horizontal="left"/>
    </xf>
    <xf numFmtId="168" fontId="16" fillId="0" borderId="20" xfId="0" applyNumberFormat="1" applyFont="1" applyBorder="1" applyAlignment="1">
      <alignment/>
    </xf>
    <xf numFmtId="0" fontId="16" fillId="0" borderId="12" xfId="0" applyFont="1" applyBorder="1" applyAlignment="1">
      <alignment vertical="top"/>
    </xf>
    <xf numFmtId="0" fontId="16" fillId="0" borderId="12" xfId="0" applyFont="1" applyBorder="1" applyAlignment="1">
      <alignment horizontal="left" vertical="top" wrapText="1"/>
    </xf>
    <xf numFmtId="0" fontId="16" fillId="0" borderId="12" xfId="0" applyFont="1" applyBorder="1" applyAlignment="1">
      <alignment horizontal="center" vertical="top" wrapText="1"/>
    </xf>
    <xf numFmtId="168" fontId="16" fillId="0" borderId="12" xfId="0" applyNumberFormat="1" applyFont="1" applyBorder="1" applyAlignment="1">
      <alignment horizontal="center" vertical="top" wrapText="1"/>
    </xf>
    <xf numFmtId="0" fontId="2" fillId="0" borderId="21" xfId="0" applyFont="1" applyBorder="1" applyAlignment="1">
      <alignment/>
    </xf>
    <xf numFmtId="3" fontId="2" fillId="0" borderId="22" xfId="0" applyNumberFormat="1" applyFont="1" applyBorder="1" applyAlignment="1">
      <alignment/>
    </xf>
    <xf numFmtId="168" fontId="2" fillId="0" borderId="13" xfId="0" applyNumberFormat="1" applyFont="1" applyBorder="1" applyAlignment="1">
      <alignment/>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3" xfId="0" applyFont="1" applyBorder="1" applyAlignment="1">
      <alignment horizontal="left" wrapText="1"/>
    </xf>
    <xf numFmtId="0" fontId="17" fillId="0" borderId="0" xfId="0" applyFont="1" applyAlignment="1">
      <alignment horizontal="justify"/>
    </xf>
    <xf numFmtId="0" fontId="2" fillId="0" borderId="15" xfId="0" applyFont="1" applyBorder="1" applyAlignment="1">
      <alignment horizontal="left" wrapText="1"/>
    </xf>
    <xf numFmtId="0" fontId="16" fillId="0" borderId="21" xfId="0" applyFont="1" applyBorder="1" applyAlignment="1">
      <alignment horizontal="left"/>
    </xf>
    <xf numFmtId="0" fontId="16" fillId="0" borderId="22" xfId="0" applyFont="1" applyBorder="1" applyAlignment="1">
      <alignment horizontal="left"/>
    </xf>
    <xf numFmtId="168" fontId="16" fillId="0" borderId="13" xfId="0" applyNumberFormat="1" applyFont="1" applyBorder="1" applyAlignment="1">
      <alignment/>
    </xf>
    <xf numFmtId="168" fontId="16" fillId="0" borderId="0" xfId="0" applyNumberFormat="1" applyFont="1" applyBorder="1" applyAlignment="1">
      <alignment/>
    </xf>
    <xf numFmtId="3" fontId="2" fillId="0" borderId="4" xfId="0" applyNumberFormat="1" applyFont="1" applyBorder="1" applyAlignment="1">
      <alignment horizontal="right" wrapText="1"/>
    </xf>
    <xf numFmtId="3" fontId="2" fillId="0" borderId="17" xfId="0" applyNumberFormat="1" applyFont="1" applyBorder="1" applyAlignment="1">
      <alignment/>
    </xf>
    <xf numFmtId="0" fontId="2" fillId="0" borderId="20" xfId="0" applyFont="1" applyBorder="1" applyAlignment="1">
      <alignment/>
    </xf>
    <xf numFmtId="0" fontId="16" fillId="0" borderId="14" xfId="0" applyFont="1" applyBorder="1" applyAlignment="1">
      <alignment vertical="top"/>
    </xf>
    <xf numFmtId="3" fontId="2" fillId="0" borderId="7" xfId="0" applyNumberFormat="1" applyFont="1" applyBorder="1" applyAlignment="1">
      <alignment wrapText="1"/>
    </xf>
    <xf numFmtId="3" fontId="6" fillId="0" borderId="2" xfId="0" applyNumberFormat="1" applyFont="1" applyBorder="1" applyAlignment="1">
      <alignment/>
    </xf>
    <xf numFmtId="0" fontId="18" fillId="0" borderId="17" xfId="0" applyFont="1" applyBorder="1" applyAlignment="1">
      <alignment horizontal="center" vertical="top" wrapText="1"/>
    </xf>
    <xf numFmtId="0" fontId="18" fillId="0" borderId="15" xfId="0" applyFont="1" applyBorder="1" applyAlignment="1">
      <alignment horizontal="center" vertical="top" wrapText="1"/>
    </xf>
    <xf numFmtId="0" fontId="6" fillId="0" borderId="20" xfId="0" applyFont="1" applyBorder="1" applyAlignment="1">
      <alignment/>
    </xf>
    <xf numFmtId="168" fontId="2" fillId="0" borderId="0" xfId="0" applyNumberFormat="1" applyFont="1" applyBorder="1" applyAlignment="1">
      <alignment/>
    </xf>
    <xf numFmtId="0" fontId="6" fillId="0" borderId="20" xfId="0" applyFont="1" applyBorder="1" applyAlignment="1">
      <alignment wrapText="1"/>
    </xf>
    <xf numFmtId="168" fontId="6" fillId="0" borderId="14" xfId="0" applyNumberFormat="1" applyFont="1" applyBorder="1" applyAlignment="1">
      <alignment horizontal="right" wrapText="1"/>
    </xf>
    <xf numFmtId="0" fontId="0" fillId="0" borderId="17" xfId="0" applyFont="1" applyBorder="1" applyAlignment="1">
      <alignment horizontal="left" wrapText="1"/>
    </xf>
    <xf numFmtId="0" fontId="19" fillId="0" borderId="14" xfId="0" applyFont="1" applyBorder="1" applyAlignment="1">
      <alignment horizontal="left"/>
    </xf>
    <xf numFmtId="0" fontId="0" fillId="0" borderId="17" xfId="0" applyBorder="1" applyAlignment="1">
      <alignment horizontal="left" wrapText="1"/>
    </xf>
    <xf numFmtId="0" fontId="0" fillId="0" borderId="14" xfId="0" applyFont="1" applyBorder="1" applyAlignment="1">
      <alignment horizontal="center"/>
    </xf>
    <xf numFmtId="0" fontId="19" fillId="0" borderId="23" xfId="0" applyFont="1" applyBorder="1" applyAlignment="1">
      <alignment horizontal="left"/>
    </xf>
    <xf numFmtId="0" fontId="0" fillId="0" borderId="0" xfId="0" applyFont="1" applyBorder="1" applyAlignment="1">
      <alignment horizontal="center"/>
    </xf>
    <xf numFmtId="3" fontId="7" fillId="0" borderId="15" xfId="0" applyNumberFormat="1" applyFont="1" applyBorder="1" applyAlignment="1">
      <alignment horizontal="right" wrapText="1"/>
    </xf>
    <xf numFmtId="0" fontId="6" fillId="0" borderId="20" xfId="0" applyFont="1" applyBorder="1" applyAlignment="1">
      <alignment horizontal="left"/>
    </xf>
    <xf numFmtId="0" fontId="6" fillId="0" borderId="17" xfId="0" applyFont="1" applyBorder="1" applyAlignment="1">
      <alignment horizontal="left"/>
    </xf>
    <xf numFmtId="0" fontId="2" fillId="0" borderId="0" xfId="0" applyFont="1" applyFill="1" applyAlignment="1">
      <alignment/>
    </xf>
    <xf numFmtId="0" fontId="2" fillId="0" borderId="0" xfId="0" applyFont="1" applyFill="1" applyAlignment="1">
      <alignment horizontal="center" vertical="top"/>
    </xf>
    <xf numFmtId="0" fontId="0" fillId="0" borderId="17" xfId="0" applyFont="1" applyBorder="1" applyAlignment="1">
      <alignment horizontal="left" wrapText="1"/>
    </xf>
    <xf numFmtId="0" fontId="14" fillId="0" borderId="20" xfId="0" applyFont="1" applyBorder="1" applyAlignment="1">
      <alignment horizontal="left" wrapText="1"/>
    </xf>
    <xf numFmtId="0" fontId="14" fillId="0" borderId="17" xfId="0" applyFont="1" applyBorder="1" applyAlignment="1">
      <alignment horizontal="left" wrapText="1"/>
    </xf>
    <xf numFmtId="0" fontId="16" fillId="0" borderId="12" xfId="0" applyFont="1" applyBorder="1" applyAlignment="1">
      <alignment horizontal="left" vertical="top"/>
    </xf>
    <xf numFmtId="0" fontId="16" fillId="0" borderId="20" xfId="0" applyFont="1" applyBorder="1" applyAlignment="1">
      <alignment horizontal="left"/>
    </xf>
    <xf numFmtId="0" fontId="16" fillId="0" borderId="17" xfId="0" applyFont="1" applyBorder="1" applyAlignment="1">
      <alignment horizontal="left"/>
    </xf>
    <xf numFmtId="0" fontId="2" fillId="0" borderId="24" xfId="0" applyFont="1" applyBorder="1" applyAlignment="1">
      <alignment horizontal="left" wrapText="1"/>
    </xf>
    <xf numFmtId="0" fontId="2" fillId="0" borderId="17" xfId="0" applyFont="1" applyBorder="1" applyAlignment="1">
      <alignment horizontal="left" wrapText="1"/>
    </xf>
    <xf numFmtId="0" fontId="2" fillId="0" borderId="20" xfId="0" applyFont="1" applyBorder="1" applyAlignment="1">
      <alignment horizontal="left" wrapText="1"/>
    </xf>
    <xf numFmtId="0" fontId="0" fillId="0" borderId="17" xfId="0" applyBorder="1" applyAlignment="1">
      <alignment horizontal="left" wrapText="1"/>
    </xf>
    <xf numFmtId="0" fontId="0" fillId="0" borderId="17" xfId="0" applyFont="1" applyBorder="1" applyAlignment="1">
      <alignment horizontal="left" wrapText="1"/>
    </xf>
    <xf numFmtId="0" fontId="2" fillId="0" borderId="0" xfId="0" applyFont="1" applyAlignment="1">
      <alignment horizontal="left" wrapText="1"/>
    </xf>
    <xf numFmtId="0" fontId="16" fillId="0" borderId="18" xfId="0" applyFont="1" applyBorder="1" applyAlignment="1">
      <alignment horizontal="center" vertical="top"/>
    </xf>
    <xf numFmtId="0" fontId="16" fillId="0" borderId="19" xfId="0" applyFont="1" applyBorder="1" applyAlignment="1">
      <alignment horizontal="center" vertical="top"/>
    </xf>
    <xf numFmtId="0" fontId="16" fillId="0" borderId="21" xfId="0" applyFont="1" applyBorder="1" applyAlignment="1">
      <alignment horizontal="center" vertical="top"/>
    </xf>
    <xf numFmtId="0" fontId="16" fillId="0" borderId="22" xfId="0" applyFont="1" applyBorder="1" applyAlignment="1">
      <alignment horizontal="center" vertical="top"/>
    </xf>
    <xf numFmtId="3" fontId="3" fillId="2" borderId="25" xfId="0" applyNumberFormat="1" applyFont="1" applyFill="1" applyBorder="1" applyAlignment="1">
      <alignment horizontal="center" vertical="top" wrapText="1"/>
    </xf>
    <xf numFmtId="3" fontId="3" fillId="2" borderId="26" xfId="0" applyNumberFormat="1" applyFont="1" applyFill="1" applyBorder="1" applyAlignment="1">
      <alignment horizontal="center" vertical="top" wrapText="1"/>
    </xf>
    <xf numFmtId="3" fontId="3" fillId="2" borderId="27" xfId="0" applyNumberFormat="1" applyFont="1" applyFill="1" applyBorder="1" applyAlignment="1">
      <alignment horizontal="center" vertical="top" wrapText="1"/>
    </xf>
    <xf numFmtId="0" fontId="16" fillId="0" borderId="23" xfId="0" applyFont="1" applyBorder="1" applyAlignment="1">
      <alignment horizontal="left"/>
    </xf>
    <xf numFmtId="0" fontId="16" fillId="0" borderId="16" xfId="0" applyFont="1" applyBorder="1" applyAlignment="1">
      <alignment horizontal="left"/>
    </xf>
    <xf numFmtId="0" fontId="16" fillId="0" borderId="13" xfId="0" applyFont="1" applyBorder="1" applyAlignment="1">
      <alignment horizontal="left" vertical="top"/>
    </xf>
    <xf numFmtId="0" fontId="2" fillId="0" borderId="28" xfId="0" applyFont="1" applyBorder="1" applyAlignment="1">
      <alignment horizontal="left" wrapText="1"/>
    </xf>
    <xf numFmtId="0" fontId="0" fillId="0" borderId="17" xfId="0" applyBorder="1" applyAlignment="1">
      <alignment horizontal="left"/>
    </xf>
    <xf numFmtId="3" fontId="3" fillId="2" borderId="29" xfId="0" applyNumberFormat="1" applyFont="1" applyFill="1" applyBorder="1" applyAlignment="1">
      <alignment horizontal="center" vertical="top" wrapText="1"/>
    </xf>
    <xf numFmtId="3" fontId="3" fillId="2" borderId="30" xfId="0" applyNumberFormat="1" applyFont="1" applyFill="1" applyBorder="1" applyAlignment="1">
      <alignment horizontal="center" vertical="top" wrapText="1"/>
    </xf>
    <xf numFmtId="3" fontId="3" fillId="2" borderId="31"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16" fillId="0" borderId="15" xfId="0" applyFont="1" applyBorder="1" applyAlignment="1">
      <alignment horizontal="left" vertical="top"/>
    </xf>
    <xf numFmtId="0" fontId="6" fillId="0" borderId="21" xfId="0" applyFont="1" applyBorder="1" applyAlignment="1">
      <alignment horizontal="left" wrapText="1"/>
    </xf>
    <xf numFmtId="0" fontId="6" fillId="0" borderId="22" xfId="0" applyFont="1" applyBorder="1" applyAlignment="1">
      <alignment horizontal="left" wrapText="1"/>
    </xf>
    <xf numFmtId="0" fontId="2" fillId="0" borderId="20" xfId="0" applyFont="1" applyFill="1" applyBorder="1" applyAlignment="1">
      <alignment horizontal="left" wrapText="1"/>
    </xf>
    <xf numFmtId="0" fontId="0" fillId="0" borderId="17" xfId="0" applyFill="1" applyBorder="1" applyAlignment="1">
      <alignment horizontal="left" wrapText="1"/>
    </xf>
    <xf numFmtId="0" fontId="6" fillId="0" borderId="18" xfId="0" applyFont="1" applyBorder="1" applyAlignment="1">
      <alignment horizontal="left"/>
    </xf>
    <xf numFmtId="0" fontId="6" fillId="0" borderId="19" xfId="0" applyFont="1" applyBorder="1" applyAlignment="1">
      <alignment horizontal="lef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16;konomi%20og%20Personaleadministration\&#216;konomistyring\Anl&#230;g\Forventet%20regnskab\2006\PB-enheden%20-%20oktoberkalkule%20endelig%20&#216;P%2023%2010%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ev27\Lokale%20indstillinger\Temporary%20Internet%20Files\OLK4A\Bilag%202%20Skema%20til%20forslag%20om%20overf&#248;rsler%20af%20anl&#230;gsmidler%20til%202007%2023%2010%2006%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iftsbudget"/>
      <sheetName val="Skema B"/>
    </sheetNames>
    <sheetDataSet>
      <sheetData sheetId="1">
        <row r="158">
          <cell r="E158">
            <v>-22726000</v>
          </cell>
        </row>
        <row r="159">
          <cell r="E159">
            <v>0</v>
          </cell>
        </row>
        <row r="160">
          <cell r="E160">
            <v>-10988000</v>
          </cell>
        </row>
        <row r="161">
          <cell r="E161">
            <v>-1028000</v>
          </cell>
        </row>
        <row r="162">
          <cell r="E162">
            <v>-112386000</v>
          </cell>
        </row>
        <row r="163">
          <cell r="E163">
            <v>0</v>
          </cell>
        </row>
        <row r="164">
          <cell r="E164">
            <v>-21479000</v>
          </cell>
        </row>
        <row r="165">
          <cell r="E165">
            <v>243000</v>
          </cell>
        </row>
        <row r="166">
          <cell r="E166">
            <v>5321000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dvidet generelt"/>
      <sheetName val="Udregning af pris"/>
      <sheetName val="Udregning af mængde"/>
    </sheetNames>
    <sheetDataSet>
      <sheetData sheetId="0">
        <row r="7">
          <cell r="E7">
            <v>16476</v>
          </cell>
        </row>
        <row r="8">
          <cell r="E8">
            <v>7966</v>
          </cell>
        </row>
        <row r="9">
          <cell r="E9">
            <v>745</v>
          </cell>
        </row>
        <row r="10">
          <cell r="E10">
            <v>81480</v>
          </cell>
        </row>
        <row r="11">
          <cell r="E11">
            <v>15572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68"/>
  <sheetViews>
    <sheetView tabSelected="1" workbookViewId="0" topLeftCell="A432">
      <selection activeCell="E816" sqref="E816"/>
    </sheetView>
  </sheetViews>
  <sheetFormatPr defaultColWidth="9.140625" defaultRowHeight="12.75"/>
  <cols>
    <col min="1" max="1" width="44.8515625" style="2" customWidth="1"/>
    <col min="2" max="2" width="16.7109375" style="93" customWidth="1"/>
    <col min="3" max="3" width="14.8515625" style="93" customWidth="1"/>
    <col min="4" max="4" width="13.8515625" style="93" customWidth="1"/>
    <col min="5" max="5" width="19.28125" style="2" bestFit="1" customWidth="1"/>
    <col min="6" max="6" width="11.28125" style="2" bestFit="1" customWidth="1"/>
    <col min="7" max="16384" width="9.140625" style="2" customWidth="1"/>
  </cols>
  <sheetData>
    <row r="1" ht="15">
      <c r="A1" s="1" t="s">
        <v>229</v>
      </c>
    </row>
    <row r="2" ht="13.5" thickBot="1"/>
    <row r="3" spans="1:4" ht="12.75">
      <c r="A3" s="3" t="s">
        <v>230</v>
      </c>
      <c r="B3" s="176" t="s">
        <v>80</v>
      </c>
      <c r="C3" s="168" t="s">
        <v>79</v>
      </c>
      <c r="D3" s="168" t="s">
        <v>231</v>
      </c>
    </row>
    <row r="4" spans="1:4" ht="12.75">
      <c r="A4" s="4"/>
      <c r="B4" s="177"/>
      <c r="C4" s="169"/>
      <c r="D4" s="169"/>
    </row>
    <row r="5" spans="1:4" ht="12.75">
      <c r="A5" s="4"/>
      <c r="B5" s="177"/>
      <c r="C5" s="169"/>
      <c r="D5" s="169"/>
    </row>
    <row r="6" spans="1:4" ht="13.5" thickBot="1">
      <c r="A6" s="5" t="s">
        <v>232</v>
      </c>
      <c r="B6" s="178"/>
      <c r="C6" s="170"/>
      <c r="D6" s="170"/>
    </row>
    <row r="7" spans="1:4" ht="12.75">
      <c r="A7" s="6"/>
      <c r="B7" s="34"/>
      <c r="C7" s="79"/>
      <c r="D7" s="81"/>
    </row>
    <row r="8" spans="1:4" ht="12.75">
      <c r="A8" s="7" t="s">
        <v>95</v>
      </c>
      <c r="B8" s="36"/>
      <c r="C8" s="80"/>
      <c r="D8" s="82"/>
    </row>
    <row r="9" spans="1:4" ht="12.75">
      <c r="A9" s="7"/>
      <c r="B9" s="36"/>
      <c r="C9" s="80"/>
      <c r="D9" s="82"/>
    </row>
    <row r="10" spans="1:4" ht="12.75">
      <c r="A10" s="8" t="s">
        <v>233</v>
      </c>
      <c r="B10" s="9">
        <v>0</v>
      </c>
      <c r="C10" s="71">
        <v>0</v>
      </c>
      <c r="D10" s="83">
        <f>C10-B10</f>
        <v>0</v>
      </c>
    </row>
    <row r="11" spans="1:4" ht="12.75">
      <c r="A11" s="8" t="s">
        <v>234</v>
      </c>
      <c r="B11" s="9">
        <v>285807</v>
      </c>
      <c r="C11" s="71">
        <f>+B11+5400</f>
        <v>291207</v>
      </c>
      <c r="D11" s="83">
        <f aca="true" t="shared" si="0" ref="D11:D17">C11-B11</f>
        <v>5400</v>
      </c>
    </row>
    <row r="12" spans="1:4" ht="12.75">
      <c r="A12" s="8" t="s">
        <v>235</v>
      </c>
      <c r="B12" s="9">
        <v>106649</v>
      </c>
      <c r="C12" s="71">
        <f>+B12+5600</f>
        <v>112249</v>
      </c>
      <c r="D12" s="83">
        <f t="shared" si="0"/>
        <v>5600</v>
      </c>
    </row>
    <row r="13" spans="1:4" ht="12.75">
      <c r="A13" s="8" t="s">
        <v>236</v>
      </c>
      <c r="B13" s="9">
        <v>2077481</v>
      </c>
      <c r="C13" s="71">
        <v>2077481</v>
      </c>
      <c r="D13" s="83">
        <f t="shared" si="0"/>
        <v>0</v>
      </c>
    </row>
    <row r="14" spans="1:4" ht="12.75">
      <c r="A14" s="8" t="s">
        <v>237</v>
      </c>
      <c r="B14" s="9">
        <v>39414</v>
      </c>
      <c r="C14" s="71">
        <f>+B14-8600</f>
        <v>30814</v>
      </c>
      <c r="D14" s="83">
        <f t="shared" si="0"/>
        <v>-8600</v>
      </c>
    </row>
    <row r="15" spans="1:4" ht="12.75">
      <c r="A15" s="8" t="s">
        <v>282</v>
      </c>
      <c r="B15" s="9">
        <v>-430</v>
      </c>
      <c r="C15" s="71">
        <f>+B15</f>
        <v>-430</v>
      </c>
      <c r="D15" s="83">
        <f t="shared" si="0"/>
        <v>0</v>
      </c>
    </row>
    <row r="16" spans="1:4" ht="13.5" thickBot="1">
      <c r="A16" s="8"/>
      <c r="B16" s="9"/>
      <c r="C16" s="71"/>
      <c r="D16" s="84"/>
    </row>
    <row r="17" spans="1:4" ht="13.5" thickBot="1">
      <c r="A17" s="10" t="s">
        <v>94</v>
      </c>
      <c r="B17" s="11">
        <f>SUM(B10:B15)</f>
        <v>2508921</v>
      </c>
      <c r="C17" s="11">
        <f>SUM(C10:C15)</f>
        <v>2511321</v>
      </c>
      <c r="D17" s="45">
        <f t="shared" si="0"/>
        <v>2400</v>
      </c>
    </row>
    <row r="18" spans="1:4" ht="12.75">
      <c r="A18" s="6"/>
      <c r="B18" s="34"/>
      <c r="C18" s="34"/>
      <c r="D18" s="35"/>
    </row>
    <row r="19" spans="1:4" ht="12.75">
      <c r="A19" s="12" t="s">
        <v>238</v>
      </c>
      <c r="B19" s="9"/>
      <c r="C19" s="9"/>
      <c r="D19" s="20"/>
    </row>
    <row r="20" spans="1:4" ht="12.75">
      <c r="A20" s="12"/>
      <c r="B20" s="9"/>
      <c r="C20" s="9"/>
      <c r="D20" s="20"/>
    </row>
    <row r="21" spans="1:4" ht="12.75">
      <c r="A21" s="13" t="s">
        <v>239</v>
      </c>
      <c r="B21" s="9">
        <v>2197</v>
      </c>
      <c r="C21" s="9">
        <v>2197</v>
      </c>
      <c r="D21" s="20">
        <f>C21-B21</f>
        <v>0</v>
      </c>
    </row>
    <row r="22" spans="1:4" ht="12.75">
      <c r="A22" s="13" t="s">
        <v>254</v>
      </c>
      <c r="B22" s="9">
        <v>31456</v>
      </c>
      <c r="C22" s="9">
        <v>31456</v>
      </c>
      <c r="D22" s="20">
        <f>C22-B22</f>
        <v>0</v>
      </c>
    </row>
    <row r="23" spans="1:4" ht="13.5" thickBot="1">
      <c r="A23" s="13"/>
      <c r="B23" s="9"/>
      <c r="C23" s="9"/>
      <c r="D23" s="9"/>
    </row>
    <row r="24" spans="1:4" ht="13.5" thickBot="1">
      <c r="A24" s="14" t="s">
        <v>255</v>
      </c>
      <c r="B24" s="11">
        <f>SUM(B21:B22)</f>
        <v>33653</v>
      </c>
      <c r="C24" s="11">
        <f>SUM(C21:C22)</f>
        <v>33653</v>
      </c>
      <c r="D24" s="11">
        <f>C24-B24</f>
        <v>0</v>
      </c>
    </row>
    <row r="25" spans="1:4" ht="13.5" thickBot="1">
      <c r="A25" s="15" t="s">
        <v>256</v>
      </c>
      <c r="B25" s="16">
        <f>B17+B24</f>
        <v>2542574</v>
      </c>
      <c r="C25" s="16">
        <f>C17+C24</f>
        <v>2544974</v>
      </c>
      <c r="D25" s="11">
        <f>C25-B25</f>
        <v>2400</v>
      </c>
    </row>
    <row r="27" spans="1:4" ht="30.75" customHeight="1">
      <c r="A27" s="163" t="s">
        <v>92</v>
      </c>
      <c r="B27" s="163"/>
      <c r="C27" s="163"/>
      <c r="D27" s="163"/>
    </row>
    <row r="29" spans="1:4" ht="27" customHeight="1">
      <c r="A29" s="164"/>
      <c r="B29" s="165"/>
      <c r="C29" s="94" t="s">
        <v>93</v>
      </c>
      <c r="D29" s="95" t="s">
        <v>231</v>
      </c>
    </row>
    <row r="30" spans="1:4" ht="12.75">
      <c r="A30" s="166"/>
      <c r="B30" s="167"/>
      <c r="C30" s="96" t="s">
        <v>8</v>
      </c>
      <c r="D30" s="96" t="s">
        <v>8</v>
      </c>
    </row>
    <row r="31" spans="1:4" ht="12.75">
      <c r="A31" s="171" t="s">
        <v>94</v>
      </c>
      <c r="B31" s="172"/>
      <c r="C31" s="97">
        <f>B17/1000</f>
        <v>2508.921</v>
      </c>
      <c r="D31" s="97">
        <f>D17/1000</f>
        <v>2.4</v>
      </c>
    </row>
    <row r="32" spans="1:4" ht="12.75">
      <c r="A32" s="98"/>
      <c r="B32" s="99"/>
      <c r="C32" s="100"/>
      <c r="D32" s="101"/>
    </row>
    <row r="33" spans="1:4" ht="12.75">
      <c r="A33" s="156" t="s">
        <v>233</v>
      </c>
      <c r="B33" s="157"/>
      <c r="C33" s="104">
        <f>B10/1000</f>
        <v>0</v>
      </c>
      <c r="D33" s="105">
        <f>D10/1000</f>
        <v>0</v>
      </c>
    </row>
    <row r="34" spans="1:4" ht="12.75">
      <c r="A34" s="106"/>
      <c r="B34" s="107"/>
      <c r="C34" s="100"/>
      <c r="D34" s="108"/>
    </row>
    <row r="35" spans="1:4" ht="12.75">
      <c r="A35" s="109"/>
      <c r="B35" s="110"/>
      <c r="C35" s="100"/>
      <c r="D35" s="108"/>
    </row>
    <row r="36" spans="1:4" ht="12.75">
      <c r="A36" s="156" t="s">
        <v>234</v>
      </c>
      <c r="B36" s="157"/>
      <c r="C36" s="104">
        <f>B11/1000</f>
        <v>285.807</v>
      </c>
      <c r="D36" s="105">
        <f>D11/1000</f>
        <v>5.4</v>
      </c>
    </row>
    <row r="37" spans="1:4" s="86" customFormat="1" ht="138" customHeight="1">
      <c r="A37" s="160" t="s">
        <v>100</v>
      </c>
      <c r="B37" s="159"/>
      <c r="C37" s="87"/>
      <c r="D37" s="87"/>
    </row>
    <row r="38" spans="1:4" s="86" customFormat="1" ht="164.25" customHeight="1">
      <c r="A38" s="153" t="s">
        <v>97</v>
      </c>
      <c r="B38" s="154"/>
      <c r="C38" s="88"/>
      <c r="D38" s="88"/>
    </row>
    <row r="39" spans="1:4" s="86" customFormat="1" ht="69.75" customHeight="1">
      <c r="A39" s="160" t="s">
        <v>139</v>
      </c>
      <c r="B39" s="159"/>
      <c r="C39" s="88"/>
      <c r="D39" s="88"/>
    </row>
    <row r="40" spans="1:4" s="86" customFormat="1" ht="55.5" customHeight="1">
      <c r="A40" s="153" t="s">
        <v>83</v>
      </c>
      <c r="B40" s="154"/>
      <c r="C40" s="88"/>
      <c r="D40" s="88"/>
    </row>
    <row r="41" spans="1:4" ht="12.75">
      <c r="A41" s="102"/>
      <c r="B41" s="103"/>
      <c r="C41" s="112"/>
      <c r="D41" s="105"/>
    </row>
    <row r="42" spans="1:4" ht="12.75">
      <c r="A42" s="102"/>
      <c r="B42" s="103"/>
      <c r="C42" s="104"/>
      <c r="D42" s="105"/>
    </row>
    <row r="43" spans="1:4" ht="12.75">
      <c r="A43" s="155" t="s">
        <v>9</v>
      </c>
      <c r="B43" s="46">
        <v>2005</v>
      </c>
      <c r="C43" s="46">
        <v>2006</v>
      </c>
      <c r="D43" s="46">
        <v>2006</v>
      </c>
    </row>
    <row r="44" spans="1:4" ht="12.75">
      <c r="A44" s="173"/>
      <c r="B44" s="47" t="s">
        <v>10</v>
      </c>
      <c r="C44" s="47" t="s">
        <v>11</v>
      </c>
      <c r="D44" s="47" t="s">
        <v>11</v>
      </c>
    </row>
    <row r="45" spans="1:4" ht="12.75">
      <c r="A45" s="49" t="s">
        <v>12</v>
      </c>
      <c r="B45" s="46" t="s">
        <v>13</v>
      </c>
      <c r="C45" s="46" t="s">
        <v>14</v>
      </c>
      <c r="D45" s="46" t="s">
        <v>13</v>
      </c>
    </row>
    <row r="46" spans="1:4" ht="12.75">
      <c r="A46" s="50" t="s">
        <v>15</v>
      </c>
      <c r="B46" s="51">
        <v>243</v>
      </c>
      <c r="C46" s="51">
        <v>148</v>
      </c>
      <c r="D46" s="51">
        <v>179</v>
      </c>
    </row>
    <row r="47" spans="1:4" ht="12.75">
      <c r="A47" s="50" t="s">
        <v>16</v>
      </c>
      <c r="B47" s="51">
        <v>83.6</v>
      </c>
      <c r="C47" s="89">
        <v>85.607</v>
      </c>
      <c r="D47" s="89">
        <v>96.014</v>
      </c>
    </row>
    <row r="48" spans="1:4" ht="12.75">
      <c r="A48" s="50" t="s">
        <v>17</v>
      </c>
      <c r="B48" s="51">
        <v>149</v>
      </c>
      <c r="C48" s="51">
        <v>101</v>
      </c>
      <c r="D48" s="51">
        <v>87</v>
      </c>
    </row>
    <row r="49" spans="1:4" ht="12.75">
      <c r="A49" s="50" t="s">
        <v>18</v>
      </c>
      <c r="B49" s="51">
        <v>55.9</v>
      </c>
      <c r="C49" s="89">
        <v>57.187</v>
      </c>
      <c r="D49" s="89">
        <v>69.99</v>
      </c>
    </row>
    <row r="50" spans="1:4" ht="12.75">
      <c r="A50" s="102"/>
      <c r="B50" s="103"/>
      <c r="C50" s="104"/>
      <c r="D50" s="105"/>
    </row>
    <row r="51" spans="1:4" ht="12.75">
      <c r="A51" s="155" t="s">
        <v>19</v>
      </c>
      <c r="B51" s="46">
        <v>2005</v>
      </c>
      <c r="C51" s="46">
        <v>2006</v>
      </c>
      <c r="D51" s="46">
        <v>2006</v>
      </c>
    </row>
    <row r="52" spans="1:4" ht="12.75">
      <c r="A52" s="173"/>
      <c r="B52" s="47" t="s">
        <v>10</v>
      </c>
      <c r="C52" s="47" t="s">
        <v>11</v>
      </c>
      <c r="D52" s="47" t="s">
        <v>11</v>
      </c>
    </row>
    <row r="53" spans="1:4" ht="12.75">
      <c r="A53" s="49" t="s">
        <v>20</v>
      </c>
      <c r="B53" s="46" t="s">
        <v>13</v>
      </c>
      <c r="C53" s="46" t="s">
        <v>14</v>
      </c>
      <c r="D53" s="46" t="s">
        <v>13</v>
      </c>
    </row>
    <row r="54" spans="1:4" ht="12.75">
      <c r="A54" s="50" t="s">
        <v>21</v>
      </c>
      <c r="B54" s="51">
        <v>147</v>
      </c>
      <c r="C54" s="51">
        <v>140</v>
      </c>
      <c r="D54" s="51">
        <v>149</v>
      </c>
    </row>
    <row r="55" spans="1:4" ht="12.75">
      <c r="A55" s="50" t="s">
        <v>22</v>
      </c>
      <c r="B55" s="51">
        <v>99</v>
      </c>
      <c r="C55" s="51">
        <v>103.7</v>
      </c>
      <c r="D55" s="51">
        <v>104.9</v>
      </c>
    </row>
    <row r="56" spans="1:4" ht="12.75">
      <c r="A56" s="50" t="s">
        <v>23</v>
      </c>
      <c r="B56" s="51">
        <v>284</v>
      </c>
      <c r="C56" s="51">
        <v>215</v>
      </c>
      <c r="D56" s="51">
        <v>323</v>
      </c>
    </row>
    <row r="57" spans="1:4" ht="12.75">
      <c r="A57" s="50" t="s">
        <v>24</v>
      </c>
      <c r="B57" s="51">
        <v>129.6</v>
      </c>
      <c r="C57" s="51">
        <v>131.3</v>
      </c>
      <c r="D57" s="51">
        <v>133.4</v>
      </c>
    </row>
    <row r="58" spans="1:4" ht="12.75">
      <c r="A58" s="50" t="s">
        <v>25</v>
      </c>
      <c r="B58" s="51">
        <v>157</v>
      </c>
      <c r="C58" s="51">
        <v>100</v>
      </c>
      <c r="D58" s="51">
        <v>191</v>
      </c>
    </row>
    <row r="59" spans="1:4" ht="12.75">
      <c r="A59" s="50" t="s">
        <v>26</v>
      </c>
      <c r="B59" s="51">
        <v>49.9</v>
      </c>
      <c r="C59" s="51">
        <v>63.8</v>
      </c>
      <c r="D59" s="51">
        <v>52.8</v>
      </c>
    </row>
    <row r="60" spans="1:4" ht="12.75">
      <c r="A60" s="50" t="s">
        <v>27</v>
      </c>
      <c r="B60" s="51">
        <v>253</v>
      </c>
      <c r="C60" s="51">
        <v>230</v>
      </c>
      <c r="D60" s="51">
        <v>279</v>
      </c>
    </row>
    <row r="61" spans="1:4" ht="12.75">
      <c r="A61" s="50" t="s">
        <v>28</v>
      </c>
      <c r="B61" s="51">
        <v>82.6</v>
      </c>
      <c r="C61" s="51">
        <v>81.1</v>
      </c>
      <c r="D61" s="51">
        <v>85.7</v>
      </c>
    </row>
    <row r="62" spans="1:4" ht="12.75">
      <c r="A62" s="50" t="s">
        <v>29</v>
      </c>
      <c r="B62" s="51"/>
      <c r="C62" s="51">
        <v>16</v>
      </c>
      <c r="D62" s="51">
        <v>28</v>
      </c>
    </row>
    <row r="63" spans="1:4" ht="12.75">
      <c r="A63" s="50" t="s">
        <v>30</v>
      </c>
      <c r="B63" s="51"/>
      <c r="C63" s="51">
        <v>51.3</v>
      </c>
      <c r="D63" s="51">
        <v>43</v>
      </c>
    </row>
    <row r="64" spans="1:4" ht="12.75">
      <c r="A64" s="50" t="s">
        <v>31</v>
      </c>
      <c r="B64" s="51"/>
      <c r="C64" s="51"/>
      <c r="D64" s="51">
        <v>8</v>
      </c>
    </row>
    <row r="65" spans="1:4" ht="12.75">
      <c r="A65" s="137" t="s">
        <v>32</v>
      </c>
      <c r="B65" s="107"/>
      <c r="C65" s="100"/>
      <c r="D65" s="108"/>
    </row>
    <row r="66" spans="1:4" ht="12.75">
      <c r="A66" s="106"/>
      <c r="B66" s="107"/>
      <c r="C66" s="100"/>
      <c r="D66" s="108"/>
    </row>
    <row r="67" spans="1:4" ht="12.75">
      <c r="A67" s="156" t="s">
        <v>235</v>
      </c>
      <c r="B67" s="157"/>
      <c r="C67" s="104">
        <f>B12/1000</f>
        <v>106.649</v>
      </c>
      <c r="D67" s="105">
        <f>D12/1000</f>
        <v>5.6</v>
      </c>
    </row>
    <row r="68" spans="1:4" s="86" customFormat="1" ht="33.75" customHeight="1">
      <c r="A68" s="160" t="s">
        <v>84</v>
      </c>
      <c r="B68" s="159"/>
      <c r="C68" s="90"/>
      <c r="D68" s="90"/>
    </row>
    <row r="69" spans="1:4" s="86" customFormat="1" ht="150.75" customHeight="1">
      <c r="A69" s="153" t="s">
        <v>101</v>
      </c>
      <c r="B69" s="154"/>
      <c r="C69" s="90"/>
      <c r="D69" s="90"/>
    </row>
    <row r="70" spans="1:4" s="86" customFormat="1" ht="76.5" customHeight="1">
      <c r="A70" s="153" t="s">
        <v>85</v>
      </c>
      <c r="B70" s="154"/>
      <c r="C70" s="90"/>
      <c r="D70" s="90"/>
    </row>
    <row r="71" spans="1:4" ht="12.75">
      <c r="A71" s="102"/>
      <c r="B71" s="103"/>
      <c r="C71" s="104"/>
      <c r="D71" s="105"/>
    </row>
    <row r="72" spans="1:4" ht="12.75">
      <c r="A72" s="113"/>
      <c r="B72" s="46">
        <v>2005</v>
      </c>
      <c r="C72" s="46">
        <v>2006</v>
      </c>
      <c r="D72" s="46">
        <v>2006</v>
      </c>
    </row>
    <row r="73" spans="1:4" ht="12.75">
      <c r="A73" s="49" t="s">
        <v>33</v>
      </c>
      <c r="B73" s="46" t="s">
        <v>13</v>
      </c>
      <c r="C73" s="46" t="s">
        <v>14</v>
      </c>
      <c r="D73" s="46" t="s">
        <v>13</v>
      </c>
    </row>
    <row r="74" spans="1:4" ht="12.75">
      <c r="A74" s="54" t="s">
        <v>34</v>
      </c>
      <c r="B74" s="55">
        <v>1185</v>
      </c>
      <c r="C74" s="55">
        <v>1012</v>
      </c>
      <c r="D74" s="55">
        <f>1060+46</f>
        <v>1106</v>
      </c>
    </row>
    <row r="75" spans="1:4" ht="12.75">
      <c r="A75" s="54" t="s">
        <v>35</v>
      </c>
      <c r="B75" s="51">
        <v>111.5</v>
      </c>
      <c r="C75" s="89">
        <v>113.046</v>
      </c>
      <c r="D75" s="89">
        <f>+C75</f>
        <v>113.046</v>
      </c>
    </row>
    <row r="76" spans="1:4" ht="12.75">
      <c r="A76" s="137" t="s">
        <v>32</v>
      </c>
      <c r="B76" s="107"/>
      <c r="C76" s="100"/>
      <c r="D76" s="108"/>
    </row>
    <row r="77" spans="1:4" ht="12.75">
      <c r="A77" s="106"/>
      <c r="B77" s="107"/>
      <c r="C77" s="100"/>
      <c r="D77" s="108"/>
    </row>
    <row r="78" spans="1:4" ht="12.75">
      <c r="A78" s="156" t="s">
        <v>236</v>
      </c>
      <c r="B78" s="157"/>
      <c r="C78" s="104">
        <f>B13/1000</f>
        <v>2077.481</v>
      </c>
      <c r="D78" s="105">
        <f>D13/1000</f>
        <v>0</v>
      </c>
    </row>
    <row r="79" spans="1:4" s="86" customFormat="1" ht="137.25" customHeight="1">
      <c r="A79" s="160" t="s">
        <v>102</v>
      </c>
      <c r="B79" s="159"/>
      <c r="C79" s="90"/>
      <c r="D79" s="90"/>
    </row>
    <row r="80" spans="1:4" s="86" customFormat="1" ht="138" customHeight="1">
      <c r="A80" s="160" t="s">
        <v>86</v>
      </c>
      <c r="B80" s="159"/>
      <c r="C80" s="90"/>
      <c r="D80" s="90"/>
    </row>
    <row r="81" spans="1:4" s="86" customFormat="1" ht="82.5" customHeight="1">
      <c r="A81" s="160" t="s">
        <v>87</v>
      </c>
      <c r="B81" s="159"/>
      <c r="C81" s="90"/>
      <c r="D81" s="90"/>
    </row>
    <row r="82" spans="1:4" s="86" customFormat="1" ht="160.5" customHeight="1">
      <c r="A82" s="153" t="s">
        <v>88</v>
      </c>
      <c r="B82" s="154"/>
      <c r="C82" s="90"/>
      <c r="D82" s="90"/>
    </row>
    <row r="83" spans="1:4" ht="12.75">
      <c r="A83" s="102"/>
      <c r="B83" s="103"/>
      <c r="C83" s="104"/>
      <c r="D83" s="105"/>
    </row>
    <row r="84" spans="1:4" ht="12.75">
      <c r="A84" s="155"/>
      <c r="B84" s="46">
        <v>2005</v>
      </c>
      <c r="C84" s="46">
        <v>2006</v>
      </c>
      <c r="D84" s="46">
        <v>2006</v>
      </c>
    </row>
    <row r="85" spans="1:4" ht="12.75">
      <c r="A85" s="173"/>
      <c r="B85" s="47" t="s">
        <v>10</v>
      </c>
      <c r="C85" s="47" t="s">
        <v>11</v>
      </c>
      <c r="D85" s="47" t="s">
        <v>11</v>
      </c>
    </row>
    <row r="86" spans="1:4" ht="12.75">
      <c r="A86" s="49"/>
      <c r="B86" s="46" t="s">
        <v>13</v>
      </c>
      <c r="C86" s="46" t="s">
        <v>14</v>
      </c>
      <c r="D86" s="46" t="s">
        <v>13</v>
      </c>
    </row>
    <row r="87" spans="1:4" ht="12.75">
      <c r="A87" s="56" t="s">
        <v>36</v>
      </c>
      <c r="B87" s="57"/>
      <c r="C87" s="57"/>
      <c r="D87" s="57"/>
    </row>
    <row r="88" spans="1:4" ht="12.75">
      <c r="A88" s="50" t="s">
        <v>37</v>
      </c>
      <c r="B88" s="55">
        <v>10279</v>
      </c>
      <c r="C88" s="55">
        <v>10338</v>
      </c>
      <c r="D88" s="55">
        <f>10346+31</f>
        <v>10377</v>
      </c>
    </row>
    <row r="89" spans="1:4" ht="12.75">
      <c r="A89" s="50" t="s">
        <v>38</v>
      </c>
      <c r="B89" s="51">
        <v>101.1</v>
      </c>
      <c r="C89" s="51">
        <v>105.6</v>
      </c>
      <c r="D89" s="89">
        <v>106.864</v>
      </c>
    </row>
    <row r="90" spans="1:4" ht="12.75">
      <c r="A90" s="56" t="s">
        <v>39</v>
      </c>
      <c r="B90" s="51"/>
      <c r="C90" s="51"/>
      <c r="D90" s="51"/>
    </row>
    <row r="91" spans="1:4" ht="12.75">
      <c r="A91" s="50" t="s">
        <v>37</v>
      </c>
      <c r="B91" s="55">
        <v>16635</v>
      </c>
      <c r="C91" s="55">
        <v>17428</v>
      </c>
      <c r="D91" s="55">
        <f>363+15562+135</f>
        <v>16060</v>
      </c>
    </row>
    <row r="92" spans="1:4" ht="12.75">
      <c r="A92" s="50" t="s">
        <v>38</v>
      </c>
      <c r="B92" s="51">
        <v>60.8</v>
      </c>
      <c r="C92" s="51">
        <v>66.4</v>
      </c>
      <c r="D92" s="89">
        <v>67.449</v>
      </c>
    </row>
    <row r="93" spans="1:4" ht="12.75">
      <c r="A93" s="56" t="s">
        <v>40</v>
      </c>
      <c r="B93" s="57"/>
      <c r="C93" s="51"/>
      <c r="D93" s="51"/>
    </row>
    <row r="94" spans="1:4" ht="12.75">
      <c r="A94" s="58" t="s">
        <v>37</v>
      </c>
      <c r="B94" s="55">
        <v>2168</v>
      </c>
      <c r="C94" s="55">
        <v>2234</v>
      </c>
      <c r="D94" s="55">
        <f>2137+5</f>
        <v>2142</v>
      </c>
    </row>
    <row r="95" spans="1:4" ht="12.75">
      <c r="A95" s="58" t="s">
        <v>38</v>
      </c>
      <c r="B95" s="59">
        <v>47.2</v>
      </c>
      <c r="C95" s="51">
        <v>41.1</v>
      </c>
      <c r="D95" s="89">
        <v>51.222</v>
      </c>
    </row>
    <row r="96" spans="1:4" ht="12.75">
      <c r="A96" s="60" t="s">
        <v>41</v>
      </c>
      <c r="B96" s="51"/>
      <c r="C96" s="51"/>
      <c r="D96" s="51"/>
    </row>
    <row r="97" spans="1:4" ht="12.75">
      <c r="A97" s="58" t="s">
        <v>37</v>
      </c>
      <c r="B97" s="55">
        <v>1347</v>
      </c>
      <c r="C97" s="55">
        <v>1315</v>
      </c>
      <c r="D97" s="55">
        <v>1335</v>
      </c>
    </row>
    <row r="98" spans="1:4" ht="12.75">
      <c r="A98" s="58" t="s">
        <v>38</v>
      </c>
      <c r="B98" s="59">
        <v>23.5</v>
      </c>
      <c r="C98" s="51">
        <v>23.9</v>
      </c>
      <c r="D98" s="89">
        <v>27.424</v>
      </c>
    </row>
    <row r="99" spans="1:4" ht="12.75">
      <c r="A99" s="137" t="s">
        <v>32</v>
      </c>
      <c r="B99" s="103"/>
      <c r="C99" s="104"/>
      <c r="D99" s="105"/>
    </row>
    <row r="100" spans="1:4" ht="12.75">
      <c r="A100" s="102"/>
      <c r="B100" s="103"/>
      <c r="C100" s="104"/>
      <c r="D100" s="105"/>
    </row>
    <row r="101" spans="1:4" ht="38.25">
      <c r="A101" s="114" t="s">
        <v>52</v>
      </c>
      <c r="B101" s="115" t="s">
        <v>53</v>
      </c>
      <c r="C101" s="116" t="s">
        <v>42</v>
      </c>
      <c r="D101" s="116" t="s">
        <v>54</v>
      </c>
    </row>
    <row r="102" spans="1:4" ht="210">
      <c r="A102" s="61" t="s">
        <v>43</v>
      </c>
      <c r="B102" s="62" t="s">
        <v>44</v>
      </c>
      <c r="C102" s="62" t="s">
        <v>45</v>
      </c>
      <c r="D102" s="62" t="s">
        <v>46</v>
      </c>
    </row>
    <row r="103" spans="1:4" ht="12.75">
      <c r="A103" s="137" t="s">
        <v>47</v>
      </c>
      <c r="B103" s="103"/>
      <c r="C103" s="104"/>
      <c r="D103" s="105"/>
    </row>
    <row r="104" spans="1:4" ht="63">
      <c r="A104" s="63" t="s">
        <v>48</v>
      </c>
      <c r="B104" s="62" t="s">
        <v>49</v>
      </c>
      <c r="C104" s="62" t="s">
        <v>50</v>
      </c>
      <c r="D104" s="62" t="s">
        <v>50</v>
      </c>
    </row>
    <row r="105" spans="1:4" ht="12.75" customHeight="1">
      <c r="A105" s="137" t="s">
        <v>51</v>
      </c>
      <c r="B105" s="103"/>
      <c r="C105" s="104"/>
      <c r="D105" s="105"/>
    </row>
    <row r="106" spans="1:4" ht="12.75">
      <c r="A106" s="102"/>
      <c r="B106" s="103"/>
      <c r="C106" s="104"/>
      <c r="D106" s="105"/>
    </row>
    <row r="107" spans="1:4" ht="12.75">
      <c r="A107" s="106"/>
      <c r="B107" s="107"/>
      <c r="C107" s="100"/>
      <c r="D107" s="108"/>
    </row>
    <row r="108" spans="1:4" ht="12.75">
      <c r="A108" s="156" t="s">
        <v>237</v>
      </c>
      <c r="B108" s="157"/>
      <c r="C108" s="104">
        <f>B14/1000</f>
        <v>39.414</v>
      </c>
      <c r="D108" s="105">
        <f>D14/1000</f>
        <v>-8.6</v>
      </c>
    </row>
    <row r="109" spans="1:4" s="86" customFormat="1" ht="30.75" customHeight="1">
      <c r="A109" s="160" t="s">
        <v>89</v>
      </c>
      <c r="B109" s="159"/>
      <c r="C109" s="90"/>
      <c r="D109" s="90"/>
    </row>
    <row r="110" spans="1:4" s="86" customFormat="1" ht="292.5" customHeight="1">
      <c r="A110" s="153" t="s">
        <v>90</v>
      </c>
      <c r="B110" s="154"/>
      <c r="C110" s="90"/>
      <c r="D110" s="90"/>
    </row>
    <row r="111" spans="1:4" s="86" customFormat="1" ht="217.5" customHeight="1">
      <c r="A111" s="153" t="s">
        <v>91</v>
      </c>
      <c r="B111" s="154"/>
      <c r="C111" s="90"/>
      <c r="D111" s="90"/>
    </row>
    <row r="112" spans="1:4" ht="12.75">
      <c r="A112" s="102"/>
      <c r="B112" s="103"/>
      <c r="C112" s="104"/>
      <c r="D112" s="105"/>
    </row>
    <row r="113" spans="1:4" ht="12.75">
      <c r="A113" s="155"/>
      <c r="B113" s="46">
        <v>2005</v>
      </c>
      <c r="C113" s="46">
        <v>2006</v>
      </c>
      <c r="D113" s="46">
        <v>2006</v>
      </c>
    </row>
    <row r="114" spans="1:4" ht="12.75">
      <c r="A114" s="181"/>
      <c r="B114" s="53" t="s">
        <v>10</v>
      </c>
      <c r="C114" s="53" t="s">
        <v>11</v>
      </c>
      <c r="D114" s="53" t="s">
        <v>11</v>
      </c>
    </row>
    <row r="115" spans="1:4" ht="12.75">
      <c r="A115" s="64" t="s">
        <v>55</v>
      </c>
      <c r="B115" s="48" t="s">
        <v>13</v>
      </c>
      <c r="C115" s="48" t="s">
        <v>14</v>
      </c>
      <c r="D115" s="48" t="s">
        <v>13</v>
      </c>
    </row>
    <row r="116" spans="1:4" ht="12.75">
      <c r="A116" s="50" t="s">
        <v>56</v>
      </c>
      <c r="B116" s="51">
        <v>164</v>
      </c>
      <c r="C116" s="51">
        <v>197</v>
      </c>
      <c r="D116" s="51">
        <v>165</v>
      </c>
    </row>
    <row r="117" spans="1:4" ht="12.75">
      <c r="A117" s="50" t="s">
        <v>57</v>
      </c>
      <c r="B117" s="51">
        <v>80.7</v>
      </c>
      <c r="C117" s="51">
        <v>85.8</v>
      </c>
      <c r="D117" s="89">
        <v>102.568</v>
      </c>
    </row>
    <row r="118" spans="1:4" ht="12.75">
      <c r="A118" s="50" t="s">
        <v>58</v>
      </c>
      <c r="B118" s="51">
        <v>252</v>
      </c>
      <c r="C118" s="51">
        <v>192</v>
      </c>
      <c r="D118" s="51">
        <v>166</v>
      </c>
    </row>
    <row r="119" spans="1:4" ht="12.75">
      <c r="A119" s="50" t="s">
        <v>59</v>
      </c>
      <c r="B119" s="51">
        <v>48.3</v>
      </c>
      <c r="C119" s="51">
        <v>57.5</v>
      </c>
      <c r="D119" s="51">
        <v>54.8</v>
      </c>
    </row>
    <row r="120" spans="1:4" ht="12.75">
      <c r="A120" s="64" t="s">
        <v>60</v>
      </c>
      <c r="B120" s="51"/>
      <c r="C120" s="51"/>
      <c r="D120" s="51"/>
    </row>
    <row r="121" spans="1:4" ht="12.75">
      <c r="A121" s="50" t="s">
        <v>56</v>
      </c>
      <c r="B121" s="51"/>
      <c r="C121" s="51">
        <v>50</v>
      </c>
      <c r="D121" s="51">
        <v>30</v>
      </c>
    </row>
    <row r="122" spans="1:4" ht="12.75">
      <c r="A122" s="50" t="s">
        <v>57</v>
      </c>
      <c r="B122" s="51"/>
      <c r="C122" s="51">
        <v>87.5</v>
      </c>
      <c r="D122" s="89">
        <v>108.713</v>
      </c>
    </row>
    <row r="123" spans="1:4" ht="12.75">
      <c r="A123" s="50" t="s">
        <v>58</v>
      </c>
      <c r="B123" s="51"/>
      <c r="C123" s="51">
        <v>80</v>
      </c>
      <c r="D123" s="51">
        <v>65</v>
      </c>
    </row>
    <row r="124" spans="1:4" ht="12.75">
      <c r="A124" s="50" t="s">
        <v>59</v>
      </c>
      <c r="B124" s="51"/>
      <c r="C124" s="51">
        <v>32.5</v>
      </c>
      <c r="D124" s="89">
        <v>58.714</v>
      </c>
    </row>
    <row r="125" spans="1:4" ht="12.75">
      <c r="A125" s="64" t="s">
        <v>61</v>
      </c>
      <c r="B125" s="51"/>
      <c r="C125" s="51"/>
      <c r="D125" s="51"/>
    </row>
    <row r="126" spans="1:4" ht="12.75">
      <c r="A126" s="50" t="s">
        <v>56</v>
      </c>
      <c r="B126" s="51"/>
      <c r="C126" s="65"/>
      <c r="D126" s="51">
        <v>47</v>
      </c>
    </row>
    <row r="127" spans="1:4" ht="12.75">
      <c r="A127" s="50" t="s">
        <v>57</v>
      </c>
      <c r="B127" s="51"/>
      <c r="C127" s="65"/>
      <c r="D127" s="89">
        <v>98.376</v>
      </c>
    </row>
    <row r="128" spans="1:4" ht="12.75">
      <c r="A128" s="52" t="s">
        <v>58</v>
      </c>
      <c r="B128" s="51"/>
      <c r="C128" s="65"/>
      <c r="D128" s="51">
        <v>23</v>
      </c>
    </row>
    <row r="129" spans="1:4" ht="12.75">
      <c r="A129" s="50" t="s">
        <v>59</v>
      </c>
      <c r="B129" s="66"/>
      <c r="C129" s="65"/>
      <c r="D129" s="89">
        <v>55.331</v>
      </c>
    </row>
    <row r="130" spans="1:4" ht="12.75">
      <c r="A130" s="137" t="s">
        <v>32</v>
      </c>
      <c r="B130" s="103"/>
      <c r="C130" s="104"/>
      <c r="D130" s="105"/>
    </row>
    <row r="131" spans="1:4" ht="12.75">
      <c r="A131" s="137"/>
      <c r="B131" s="103"/>
      <c r="C131" s="104"/>
      <c r="D131" s="105"/>
    </row>
    <row r="132" spans="1:4" ht="12.75">
      <c r="A132" s="156" t="s">
        <v>282</v>
      </c>
      <c r="B132" s="157"/>
      <c r="C132" s="104">
        <f>B15/1000</f>
        <v>-0.43</v>
      </c>
      <c r="D132" s="105">
        <f>D15/1000</f>
        <v>0</v>
      </c>
    </row>
    <row r="133" spans="1:4" ht="12.75">
      <c r="A133" s="102"/>
      <c r="B133" s="103"/>
      <c r="C133" s="104"/>
      <c r="D133" s="105"/>
    </row>
    <row r="134" spans="1:4" ht="12.75">
      <c r="A134" s="102"/>
      <c r="B134" s="103"/>
      <c r="C134" s="104"/>
      <c r="D134" s="105"/>
    </row>
    <row r="135" spans="1:4" ht="27" customHeight="1">
      <c r="A135" s="164"/>
      <c r="B135" s="165"/>
      <c r="C135" s="94" t="s">
        <v>93</v>
      </c>
      <c r="D135" s="95" t="s">
        <v>231</v>
      </c>
    </row>
    <row r="136" spans="1:4" ht="12.75">
      <c r="A136" s="166"/>
      <c r="B136" s="167"/>
      <c r="C136" s="96" t="s">
        <v>8</v>
      </c>
      <c r="D136" s="96" t="s">
        <v>8</v>
      </c>
    </row>
    <row r="137" spans="1:4" ht="12.75">
      <c r="A137" s="171" t="s">
        <v>255</v>
      </c>
      <c r="B137" s="172"/>
      <c r="C137" s="97">
        <f>B24/1000</f>
        <v>33.653</v>
      </c>
      <c r="D137" s="97">
        <f>D24/1000</f>
        <v>0</v>
      </c>
    </row>
    <row r="138" spans="1:4" ht="12.75">
      <c r="A138" s="98"/>
      <c r="B138" s="99"/>
      <c r="C138" s="101"/>
      <c r="D138" s="101"/>
    </row>
    <row r="139" spans="1:4" ht="12.75">
      <c r="A139" s="156" t="s">
        <v>239</v>
      </c>
      <c r="B139" s="157"/>
      <c r="C139" s="104">
        <f>B21/1000</f>
        <v>2.197</v>
      </c>
      <c r="D139" s="105">
        <f>D21/1000</f>
        <v>0</v>
      </c>
    </row>
    <row r="140" spans="1:4" ht="12.75">
      <c r="A140" s="160" t="s">
        <v>140</v>
      </c>
      <c r="B140" s="174"/>
      <c r="C140" s="108"/>
      <c r="D140" s="108"/>
    </row>
    <row r="141" spans="1:4" ht="12.75">
      <c r="A141" s="106"/>
      <c r="B141" s="107"/>
      <c r="C141" s="108"/>
      <c r="D141" s="108"/>
    </row>
    <row r="142" spans="1:4" ht="12.75">
      <c r="A142" s="156" t="s">
        <v>254</v>
      </c>
      <c r="B142" s="157"/>
      <c r="C142" s="104">
        <f>B22/1000</f>
        <v>31.456</v>
      </c>
      <c r="D142" s="105">
        <f>D22/1000</f>
        <v>0</v>
      </c>
    </row>
    <row r="143" spans="1:4" ht="12.75">
      <c r="A143" s="160" t="s">
        <v>140</v>
      </c>
      <c r="B143" s="174"/>
      <c r="C143" s="108"/>
      <c r="D143" s="108"/>
    </row>
    <row r="144" spans="1:4" ht="12.75">
      <c r="A144" s="117"/>
      <c r="B144" s="118"/>
      <c r="C144" s="119"/>
      <c r="D144" s="119"/>
    </row>
    <row r="147" ht="15">
      <c r="A147" s="1" t="s">
        <v>257</v>
      </c>
    </row>
    <row r="148" ht="13.5" thickBot="1"/>
    <row r="149" spans="1:4" ht="12.75" customHeight="1">
      <c r="A149" s="179" t="s">
        <v>6</v>
      </c>
      <c r="B149" s="176" t="s">
        <v>80</v>
      </c>
      <c r="C149" s="168" t="s">
        <v>79</v>
      </c>
      <c r="D149" s="168" t="s">
        <v>231</v>
      </c>
    </row>
    <row r="150" spans="1:4" ht="12.75">
      <c r="A150" s="180"/>
      <c r="B150" s="177"/>
      <c r="C150" s="169"/>
      <c r="D150" s="169"/>
    </row>
    <row r="151" spans="1:4" ht="12.75">
      <c r="A151" s="4"/>
      <c r="B151" s="177"/>
      <c r="C151" s="169"/>
      <c r="D151" s="169"/>
    </row>
    <row r="152" spans="1:4" ht="13.5" thickBot="1">
      <c r="A152" s="5" t="s">
        <v>232</v>
      </c>
      <c r="B152" s="178"/>
      <c r="C152" s="170"/>
      <c r="D152" s="170"/>
    </row>
    <row r="153" spans="1:4" ht="12.75">
      <c r="A153" s="13"/>
      <c r="B153" s="38"/>
      <c r="C153" s="38"/>
      <c r="D153" s="38"/>
    </row>
    <row r="154" spans="1:4" ht="12.75">
      <c r="A154" s="17" t="s">
        <v>95</v>
      </c>
      <c r="B154" s="39"/>
      <c r="C154" s="39"/>
      <c r="D154" s="39"/>
    </row>
    <row r="155" spans="1:4" ht="12.75">
      <c r="A155" s="18"/>
      <c r="B155" s="20"/>
      <c r="C155" s="20"/>
      <c r="D155" s="20"/>
    </row>
    <row r="156" spans="1:4" ht="12.75">
      <c r="A156" s="8" t="s">
        <v>258</v>
      </c>
      <c r="B156" s="20">
        <v>63414</v>
      </c>
      <c r="C156" s="20">
        <v>63414</v>
      </c>
      <c r="D156" s="20">
        <f>C156-B156</f>
        <v>0</v>
      </c>
    </row>
    <row r="157" spans="1:4" ht="13.5" thickBot="1">
      <c r="A157" s="18"/>
      <c r="B157" s="40"/>
      <c r="C157" s="40"/>
      <c r="D157" s="40"/>
    </row>
    <row r="158" spans="1:4" ht="13.5" thickBot="1">
      <c r="A158" s="21" t="s">
        <v>94</v>
      </c>
      <c r="B158" s="22">
        <f>SUM(B156:B157)</f>
        <v>63414</v>
      </c>
      <c r="C158" s="22">
        <f>SUM(C156:C157)</f>
        <v>63414</v>
      </c>
      <c r="D158" s="22">
        <f>C158-B158</f>
        <v>0</v>
      </c>
    </row>
    <row r="159" spans="1:4" ht="12.75">
      <c r="A159" s="6"/>
      <c r="B159" s="34"/>
      <c r="C159" s="34"/>
      <c r="D159" s="35"/>
    </row>
    <row r="160" spans="1:4" ht="12.75">
      <c r="A160" s="12" t="s">
        <v>238</v>
      </c>
      <c r="B160" s="9"/>
      <c r="C160" s="9"/>
      <c r="D160" s="20"/>
    </row>
    <row r="161" spans="1:4" ht="12.75">
      <c r="A161" s="18"/>
      <c r="B161" s="20"/>
      <c r="C161" s="20"/>
      <c r="D161" s="20"/>
    </row>
    <row r="162" spans="1:4" ht="12.75">
      <c r="A162" s="18" t="s">
        <v>258</v>
      </c>
      <c r="B162" s="20">
        <v>0</v>
      </c>
      <c r="C162" s="20">
        <v>0</v>
      </c>
      <c r="D162" s="20">
        <f>C162-B162</f>
        <v>0</v>
      </c>
    </row>
    <row r="163" spans="1:4" ht="12.75">
      <c r="A163" s="18" t="s">
        <v>259</v>
      </c>
      <c r="B163" s="20">
        <v>18215</v>
      </c>
      <c r="C163" s="20">
        <v>18215</v>
      </c>
      <c r="D163" s="20">
        <f>C163-B163</f>
        <v>0</v>
      </c>
    </row>
    <row r="164" spans="1:4" ht="12.75">
      <c r="A164" s="18" t="s">
        <v>260</v>
      </c>
      <c r="B164" s="20">
        <v>2691</v>
      </c>
      <c r="C164" s="20">
        <v>2691</v>
      </c>
      <c r="D164" s="20">
        <f>C164-B164</f>
        <v>0</v>
      </c>
    </row>
    <row r="165" spans="1:4" ht="13.5" thickBot="1">
      <c r="A165" s="18"/>
      <c r="B165" s="20"/>
      <c r="C165" s="20"/>
      <c r="D165" s="20"/>
    </row>
    <row r="166" spans="1:4" ht="13.5" thickBot="1">
      <c r="A166" s="21" t="s">
        <v>255</v>
      </c>
      <c r="B166" s="22">
        <f>SUM(B162:B165)</f>
        <v>20906</v>
      </c>
      <c r="C166" s="22">
        <f>SUM(C162:C165)</f>
        <v>20906</v>
      </c>
      <c r="D166" s="22">
        <f>C166-B166</f>
        <v>0</v>
      </c>
    </row>
    <row r="167" spans="1:4" ht="13.5" thickBot="1">
      <c r="A167" s="23" t="s">
        <v>256</v>
      </c>
      <c r="B167" s="24">
        <f>B158+B166</f>
        <v>84320</v>
      </c>
      <c r="C167" s="24">
        <f>C158+C166</f>
        <v>84320</v>
      </c>
      <c r="D167" s="22">
        <f>C167-B167</f>
        <v>0</v>
      </c>
    </row>
    <row r="169" spans="1:4" ht="12.75">
      <c r="A169" s="163" t="s">
        <v>142</v>
      </c>
      <c r="B169" s="163"/>
      <c r="C169" s="163"/>
      <c r="D169" s="163"/>
    </row>
    <row r="171" spans="1:4" ht="25.5">
      <c r="A171" s="164"/>
      <c r="B171" s="165"/>
      <c r="C171" s="94" t="s">
        <v>93</v>
      </c>
      <c r="D171" s="95" t="s">
        <v>231</v>
      </c>
    </row>
    <row r="172" spans="1:4" ht="12.75">
      <c r="A172" s="166"/>
      <c r="B172" s="167"/>
      <c r="C172" s="96" t="s">
        <v>8</v>
      </c>
      <c r="D172" s="96" t="s">
        <v>8</v>
      </c>
    </row>
    <row r="173" spans="1:4" ht="12.75">
      <c r="A173" s="171" t="s">
        <v>94</v>
      </c>
      <c r="B173" s="172"/>
      <c r="C173" s="97">
        <f>B158/1000</f>
        <v>63.414</v>
      </c>
      <c r="D173" s="97">
        <f>D158/1000</f>
        <v>0</v>
      </c>
    </row>
    <row r="174" spans="1:4" ht="12.75">
      <c r="A174" s="98"/>
      <c r="B174" s="99"/>
      <c r="C174" s="138"/>
      <c r="D174" s="101"/>
    </row>
    <row r="175" spans="1:4" ht="12.75">
      <c r="A175" s="156" t="s">
        <v>258</v>
      </c>
      <c r="B175" s="157"/>
      <c r="C175" s="128">
        <f>B156/1000</f>
        <v>63.414</v>
      </c>
      <c r="D175" s="105">
        <f>D156/1000</f>
        <v>0</v>
      </c>
    </row>
    <row r="176" spans="1:4" ht="12.75" customHeight="1">
      <c r="A176" s="160" t="s">
        <v>140</v>
      </c>
      <c r="B176" s="174"/>
      <c r="C176" s="128"/>
      <c r="D176" s="105"/>
    </row>
    <row r="177" spans="1:4" ht="12.75">
      <c r="A177" s="102"/>
      <c r="B177" s="103"/>
      <c r="C177" s="128"/>
      <c r="D177" s="105"/>
    </row>
    <row r="178" spans="1:4" ht="12.75">
      <c r="A178" s="67" t="s">
        <v>19</v>
      </c>
      <c r="B178" s="68">
        <v>2005</v>
      </c>
      <c r="C178" s="68">
        <v>2006</v>
      </c>
      <c r="D178" s="68">
        <v>2006</v>
      </c>
    </row>
    <row r="179" spans="1:4" ht="12.75">
      <c r="A179" s="67"/>
      <c r="B179" s="69" t="s">
        <v>13</v>
      </c>
      <c r="C179" s="69" t="s">
        <v>14</v>
      </c>
      <c r="D179" s="69" t="s">
        <v>13</v>
      </c>
    </row>
    <row r="180" spans="1:4" ht="12.75">
      <c r="A180" s="50" t="s">
        <v>34</v>
      </c>
      <c r="B180" s="51">
        <v>192</v>
      </c>
      <c r="C180" s="51">
        <v>233</v>
      </c>
      <c r="D180" s="51">
        <v>233</v>
      </c>
    </row>
    <row r="181" spans="1:4" ht="12.75">
      <c r="A181" s="50" t="s">
        <v>62</v>
      </c>
      <c r="B181" s="55">
        <v>316000</v>
      </c>
      <c r="C181" s="55">
        <v>328373</v>
      </c>
      <c r="D181" s="55">
        <v>328373</v>
      </c>
    </row>
    <row r="182" spans="1:4" ht="12.75">
      <c r="A182" s="137" t="s">
        <v>32</v>
      </c>
      <c r="B182" s="70"/>
      <c r="C182" s="71"/>
      <c r="D182" s="72"/>
    </row>
    <row r="183" spans="1:4" ht="12.75">
      <c r="A183" s="137"/>
      <c r="B183" s="70"/>
      <c r="C183" s="71"/>
      <c r="D183" s="72"/>
    </row>
    <row r="184" spans="1:4" ht="12.75">
      <c r="A184" s="137"/>
      <c r="B184" s="70"/>
      <c r="C184" s="71"/>
      <c r="D184" s="72"/>
    </row>
    <row r="185" spans="1:4" ht="25.5">
      <c r="A185" s="164"/>
      <c r="B185" s="165"/>
      <c r="C185" s="94" t="s">
        <v>93</v>
      </c>
      <c r="D185" s="95" t="s">
        <v>231</v>
      </c>
    </row>
    <row r="186" spans="1:4" ht="12.75">
      <c r="A186" s="166"/>
      <c r="B186" s="167"/>
      <c r="C186" s="96" t="s">
        <v>8</v>
      </c>
      <c r="D186" s="96" t="s">
        <v>8</v>
      </c>
    </row>
    <row r="187" spans="1:4" ht="12.75">
      <c r="A187" s="171" t="s">
        <v>255</v>
      </c>
      <c r="B187" s="172"/>
      <c r="C187" s="97">
        <f>B166/1000</f>
        <v>20.906</v>
      </c>
      <c r="D187" s="97">
        <f>D166/1000</f>
        <v>0</v>
      </c>
    </row>
    <row r="188" spans="1:4" ht="12.75">
      <c r="A188" s="98"/>
      <c r="B188" s="99"/>
      <c r="C188" s="101"/>
      <c r="D188" s="101"/>
    </row>
    <row r="189" spans="1:4" ht="12.75">
      <c r="A189" s="156" t="s">
        <v>258</v>
      </c>
      <c r="B189" s="157"/>
      <c r="C189" s="128">
        <f>B162/1000</f>
        <v>0</v>
      </c>
      <c r="D189" s="105">
        <f>D162/1000</f>
        <v>0</v>
      </c>
    </row>
    <row r="190" spans="1:4" ht="12.75">
      <c r="A190" s="102"/>
      <c r="B190" s="103"/>
      <c r="C190" s="128"/>
      <c r="D190" s="105"/>
    </row>
    <row r="191" spans="1:4" ht="12.75">
      <c r="A191" s="102"/>
      <c r="B191" s="103"/>
      <c r="C191" s="128"/>
      <c r="D191" s="105"/>
    </row>
    <row r="192" spans="1:4" ht="12.75">
      <c r="A192" s="156" t="s">
        <v>259</v>
      </c>
      <c r="B192" s="157"/>
      <c r="C192" s="128">
        <f>B163/1000</f>
        <v>18.215</v>
      </c>
      <c r="D192" s="105">
        <f>D163/1000</f>
        <v>0</v>
      </c>
    </row>
    <row r="193" spans="1:4" ht="68.25" customHeight="1">
      <c r="A193" s="160" t="s">
        <v>145</v>
      </c>
      <c r="B193" s="174"/>
      <c r="C193" s="108"/>
      <c r="D193" s="108"/>
    </row>
    <row r="194" spans="1:4" ht="12.75">
      <c r="A194" s="106"/>
      <c r="B194" s="107"/>
      <c r="C194" s="108"/>
      <c r="D194" s="108"/>
    </row>
    <row r="195" spans="1:4" ht="12.75">
      <c r="A195" s="156" t="s">
        <v>260</v>
      </c>
      <c r="B195" s="157"/>
      <c r="C195" s="128">
        <f>B164/1000</f>
        <v>2.691</v>
      </c>
      <c r="D195" s="105">
        <f>D164/1000</f>
        <v>0</v>
      </c>
    </row>
    <row r="196" spans="1:4" ht="12.75">
      <c r="A196" s="160" t="s">
        <v>140</v>
      </c>
      <c r="B196" s="174"/>
      <c r="C196" s="108"/>
      <c r="D196" s="108"/>
    </row>
    <row r="197" spans="1:4" ht="12.75">
      <c r="A197" s="117"/>
      <c r="B197" s="118"/>
      <c r="C197" s="119"/>
      <c r="D197" s="119"/>
    </row>
    <row r="200" ht="15">
      <c r="A200" s="1" t="s">
        <v>5</v>
      </c>
    </row>
    <row r="201" ht="15.75" thickBot="1">
      <c r="A201" s="123"/>
    </row>
    <row r="202" spans="1:4" ht="12.75" customHeight="1">
      <c r="A202" s="179" t="s">
        <v>4</v>
      </c>
      <c r="B202" s="176" t="s">
        <v>80</v>
      </c>
      <c r="C202" s="168" t="s">
        <v>79</v>
      </c>
      <c r="D202" s="168" t="s">
        <v>231</v>
      </c>
    </row>
    <row r="203" spans="1:4" ht="12.75">
      <c r="A203" s="180"/>
      <c r="B203" s="177"/>
      <c r="C203" s="169"/>
      <c r="D203" s="169"/>
    </row>
    <row r="204" spans="1:4" ht="12.75">
      <c r="A204" s="4"/>
      <c r="B204" s="177"/>
      <c r="C204" s="169"/>
      <c r="D204" s="169"/>
    </row>
    <row r="205" spans="1:4" ht="13.5" thickBot="1">
      <c r="A205" s="5" t="s">
        <v>232</v>
      </c>
      <c r="B205" s="178"/>
      <c r="C205" s="170"/>
      <c r="D205" s="170"/>
    </row>
    <row r="206" spans="1:4" ht="12.75">
      <c r="A206" s="13"/>
      <c r="B206" s="38"/>
      <c r="C206" s="38"/>
      <c r="D206" s="38"/>
    </row>
    <row r="207" spans="1:4" ht="12.75">
      <c r="A207" s="17" t="s">
        <v>95</v>
      </c>
      <c r="B207" s="39"/>
      <c r="C207" s="39"/>
      <c r="D207" s="39"/>
    </row>
    <row r="208" spans="1:4" ht="12.75">
      <c r="A208" s="17"/>
      <c r="B208" s="39"/>
      <c r="C208" s="39"/>
      <c r="D208" s="39"/>
    </row>
    <row r="209" spans="1:4" ht="12.75">
      <c r="A209" s="18" t="s">
        <v>261</v>
      </c>
      <c r="B209" s="20">
        <v>657</v>
      </c>
      <c r="C209" s="20">
        <v>120</v>
      </c>
      <c r="D209" s="20">
        <f aca="true" t="shared" si="1" ref="D209:D217">C209-B209</f>
        <v>-537</v>
      </c>
    </row>
    <row r="210" spans="1:4" ht="12.75">
      <c r="A210" s="18" t="s">
        <v>262</v>
      </c>
      <c r="B210" s="20">
        <v>0</v>
      </c>
      <c r="C210" s="20">
        <v>0</v>
      </c>
      <c r="D210" s="20">
        <f t="shared" si="1"/>
        <v>0</v>
      </c>
    </row>
    <row r="211" spans="1:6" ht="12.75">
      <c r="A211" s="18" t="s">
        <v>263</v>
      </c>
      <c r="B211" s="20">
        <v>43815</v>
      </c>
      <c r="C211" s="20">
        <v>45954</v>
      </c>
      <c r="D211" s="20">
        <f t="shared" si="1"/>
        <v>2139</v>
      </c>
      <c r="F211" s="93"/>
    </row>
    <row r="212" spans="1:6" ht="12.75">
      <c r="A212" s="18" t="s">
        <v>264</v>
      </c>
      <c r="B212" s="20">
        <v>23959</v>
      </c>
      <c r="C212" s="20">
        <v>23963</v>
      </c>
      <c r="D212" s="20">
        <f t="shared" si="1"/>
        <v>4</v>
      </c>
      <c r="F212" s="93"/>
    </row>
    <row r="213" spans="1:6" ht="12.75">
      <c r="A213" s="18" t="s">
        <v>234</v>
      </c>
      <c r="B213" s="20">
        <v>67506</v>
      </c>
      <c r="C213" s="20">
        <v>83606</v>
      </c>
      <c r="D213" s="20">
        <f t="shared" si="1"/>
        <v>16100</v>
      </c>
      <c r="F213" s="93"/>
    </row>
    <row r="214" spans="1:6" ht="12.75">
      <c r="A214" s="18" t="s">
        <v>265</v>
      </c>
      <c r="B214" s="20">
        <v>335390</v>
      </c>
      <c r="C214" s="20">
        <v>340675</v>
      </c>
      <c r="D214" s="20">
        <f t="shared" si="1"/>
        <v>5285</v>
      </c>
      <c r="F214" s="93"/>
    </row>
    <row r="215" spans="1:4" ht="12.75">
      <c r="A215" s="18" t="s">
        <v>266</v>
      </c>
      <c r="B215" s="20">
        <v>71379</v>
      </c>
      <c r="C215" s="20">
        <v>66461</v>
      </c>
      <c r="D215" s="20">
        <f t="shared" si="1"/>
        <v>-4918</v>
      </c>
    </row>
    <row r="216" spans="1:4" ht="12.75">
      <c r="A216" s="18" t="s">
        <v>267</v>
      </c>
      <c r="B216" s="20">
        <v>104135</v>
      </c>
      <c r="C216" s="20">
        <v>109168</v>
      </c>
      <c r="D216" s="20">
        <f t="shared" si="1"/>
        <v>5033</v>
      </c>
    </row>
    <row r="217" spans="1:4" ht="12.75">
      <c r="A217" s="18" t="s">
        <v>7</v>
      </c>
      <c r="B217" s="20">
        <v>0</v>
      </c>
      <c r="C217" s="20">
        <v>24</v>
      </c>
      <c r="D217" s="20">
        <f t="shared" si="1"/>
        <v>24</v>
      </c>
    </row>
    <row r="218" spans="1:4" ht="13.5" thickBot="1">
      <c r="A218" s="18"/>
      <c r="B218" s="20"/>
      <c r="C218" s="20"/>
      <c r="D218" s="20"/>
    </row>
    <row r="219" spans="1:4" ht="13.5" thickBot="1">
      <c r="A219" s="21" t="s">
        <v>94</v>
      </c>
      <c r="B219" s="22">
        <f>SUM(B209:B218)</f>
        <v>646841</v>
      </c>
      <c r="C219" s="22">
        <f>SUM(C209:C218)</f>
        <v>669971</v>
      </c>
      <c r="D219" s="22">
        <f>C219-B219</f>
        <v>23130</v>
      </c>
    </row>
    <row r="220" spans="1:4" ht="12.75">
      <c r="A220" s="19"/>
      <c r="B220" s="41"/>
      <c r="C220" s="41"/>
      <c r="D220" s="41"/>
    </row>
    <row r="221" spans="1:4" ht="72.75" customHeight="1">
      <c r="A221" s="163" t="s">
        <v>103</v>
      </c>
      <c r="B221" s="163"/>
      <c r="C221" s="163"/>
      <c r="D221" s="163"/>
    </row>
    <row r="222" spans="1:4" ht="12.75">
      <c r="A222" s="92"/>
      <c r="B222" s="92"/>
      <c r="C222" s="92"/>
      <c r="D222" s="92"/>
    </row>
    <row r="223" spans="1:4" ht="25.5">
      <c r="A223" s="164"/>
      <c r="B223" s="165"/>
      <c r="C223" s="94" t="s">
        <v>93</v>
      </c>
      <c r="D223" s="95" t="s">
        <v>231</v>
      </c>
    </row>
    <row r="224" spans="1:4" ht="12.75">
      <c r="A224" s="166"/>
      <c r="B224" s="167"/>
      <c r="C224" s="96" t="s">
        <v>8</v>
      </c>
      <c r="D224" s="96" t="s">
        <v>8</v>
      </c>
    </row>
    <row r="225" spans="1:4" ht="12.75">
      <c r="A225" s="171" t="s">
        <v>94</v>
      </c>
      <c r="B225" s="172"/>
      <c r="C225" s="97">
        <f>B219/1000</f>
        <v>646.841</v>
      </c>
      <c r="D225" s="97">
        <f>D219/1000</f>
        <v>23.13</v>
      </c>
    </row>
    <row r="226" spans="1:4" ht="12.75">
      <c r="A226" s="98"/>
      <c r="B226" s="99"/>
      <c r="C226" s="101"/>
      <c r="D226" s="101"/>
    </row>
    <row r="227" spans="1:4" ht="12.75">
      <c r="A227" s="156" t="s">
        <v>261</v>
      </c>
      <c r="B227" s="157"/>
      <c r="C227" s="105">
        <f>B209/1000</f>
        <v>0.657</v>
      </c>
      <c r="D227" s="105">
        <f>D209/1000</f>
        <v>-0.537</v>
      </c>
    </row>
    <row r="228" spans="1:4" ht="47.25" customHeight="1">
      <c r="A228" s="160" t="s">
        <v>225</v>
      </c>
      <c r="B228" s="161"/>
      <c r="C228" s="105"/>
      <c r="D228" s="105"/>
    </row>
    <row r="229" spans="1:4" ht="12.75">
      <c r="A229" s="102"/>
      <c r="B229" s="103"/>
      <c r="C229" s="105"/>
      <c r="D229" s="105"/>
    </row>
    <row r="230" spans="1:4" ht="12.75">
      <c r="A230" s="156" t="s">
        <v>262</v>
      </c>
      <c r="B230" s="157"/>
      <c r="C230" s="105">
        <f>B210/1000</f>
        <v>0</v>
      </c>
      <c r="D230" s="105">
        <f>D210/1000</f>
        <v>0</v>
      </c>
    </row>
    <row r="231" spans="1:4" ht="12.75">
      <c r="A231" s="160"/>
      <c r="B231" s="159"/>
      <c r="C231" s="105"/>
      <c r="D231" s="105"/>
    </row>
    <row r="232" spans="1:4" ht="12.75">
      <c r="A232" s="106"/>
      <c r="B232" s="91"/>
      <c r="C232" s="124"/>
      <c r="D232" s="124"/>
    </row>
    <row r="233" spans="1:4" ht="12.75">
      <c r="A233" s="156" t="s">
        <v>263</v>
      </c>
      <c r="B233" s="157"/>
      <c r="C233" s="105">
        <f>B211/1000</f>
        <v>43.815</v>
      </c>
      <c r="D233" s="105">
        <f>D211/1000</f>
        <v>2.139</v>
      </c>
    </row>
    <row r="234" spans="1:4" ht="46.5" customHeight="1">
      <c r="A234" s="160" t="s">
        <v>104</v>
      </c>
      <c r="B234" s="175"/>
      <c r="C234" s="105"/>
      <c r="D234" s="105"/>
    </row>
    <row r="235" spans="1:4" ht="12.75">
      <c r="A235" s="106"/>
      <c r="B235" s="91"/>
      <c r="C235" s="124"/>
      <c r="D235" s="124"/>
    </row>
    <row r="236" spans="1:4" ht="12.75">
      <c r="A236" s="156" t="s">
        <v>264</v>
      </c>
      <c r="B236" s="157"/>
      <c r="C236" s="105">
        <f>B212/1000</f>
        <v>23.959</v>
      </c>
      <c r="D236" s="105">
        <f>D212/1000</f>
        <v>0.004</v>
      </c>
    </row>
    <row r="237" spans="1:4" ht="12.75">
      <c r="A237" s="160" t="s">
        <v>140</v>
      </c>
      <c r="B237" s="159"/>
      <c r="C237" s="105"/>
      <c r="D237" s="105"/>
    </row>
    <row r="238" spans="1:4" ht="12.75">
      <c r="A238" s="106"/>
      <c r="B238" s="91"/>
      <c r="C238" s="124"/>
      <c r="D238" s="124"/>
    </row>
    <row r="239" spans="1:4" ht="12.75">
      <c r="A239" s="156" t="s">
        <v>234</v>
      </c>
      <c r="B239" s="157"/>
      <c r="C239" s="105">
        <f>B213/1000</f>
        <v>67.506</v>
      </c>
      <c r="D239" s="105">
        <f>D213/1000</f>
        <v>16.1</v>
      </c>
    </row>
    <row r="240" spans="1:4" ht="95.25" customHeight="1">
      <c r="A240" s="160" t="s">
        <v>105</v>
      </c>
      <c r="B240" s="175"/>
      <c r="C240" s="105"/>
      <c r="D240" s="105"/>
    </row>
    <row r="241" spans="1:4" ht="12.75">
      <c r="A241" s="106"/>
      <c r="B241" s="91"/>
      <c r="C241" s="124"/>
      <c r="D241" s="124"/>
    </row>
    <row r="242" spans="1:4" ht="12.75">
      <c r="A242" s="156" t="s">
        <v>63</v>
      </c>
      <c r="B242" s="157"/>
      <c r="C242" s="105">
        <f>(B214+B215+B216)/1000</f>
        <v>510.904</v>
      </c>
      <c r="D242" s="105">
        <f>(D214+D215+D216)/1000</f>
        <v>5.4</v>
      </c>
    </row>
    <row r="243" spans="1:4" ht="96.75" customHeight="1">
      <c r="A243" s="160" t="s">
        <v>106</v>
      </c>
      <c r="B243" s="175"/>
      <c r="C243" s="105"/>
      <c r="D243" s="105"/>
    </row>
    <row r="244" spans="1:4" ht="12.75">
      <c r="A244" s="102"/>
      <c r="B244" s="103"/>
      <c r="C244" s="105"/>
      <c r="D244" s="105"/>
    </row>
    <row r="245" spans="1:4" ht="12.75">
      <c r="A245" s="155"/>
      <c r="B245" s="46">
        <v>2005</v>
      </c>
      <c r="C245" s="46">
        <v>2006</v>
      </c>
      <c r="D245" s="46">
        <v>2006</v>
      </c>
    </row>
    <row r="246" spans="1:4" ht="12.75">
      <c r="A246" s="181"/>
      <c r="B246" s="53" t="s">
        <v>10</v>
      </c>
      <c r="C246" s="53" t="s">
        <v>11</v>
      </c>
      <c r="D246" s="53" t="s">
        <v>11</v>
      </c>
    </row>
    <row r="247" spans="1:4" ht="12.75">
      <c r="A247" s="74"/>
      <c r="B247" s="46" t="s">
        <v>13</v>
      </c>
      <c r="C247" s="46" t="s">
        <v>14</v>
      </c>
      <c r="D247" s="46" t="s">
        <v>13</v>
      </c>
    </row>
    <row r="248" spans="1:4" ht="12.75">
      <c r="A248" s="56" t="s">
        <v>64</v>
      </c>
      <c r="B248" s="57"/>
      <c r="C248" s="57"/>
      <c r="D248" s="57"/>
    </row>
    <row r="249" spans="1:4" ht="12.75">
      <c r="A249" s="50" t="s">
        <v>37</v>
      </c>
      <c r="B249" s="55">
        <v>1052</v>
      </c>
      <c r="C249" s="65"/>
      <c r="D249" s="65"/>
    </row>
    <row r="250" spans="1:4" ht="12.75">
      <c r="A250" s="50" t="s">
        <v>38</v>
      </c>
      <c r="B250" s="51" t="s">
        <v>65</v>
      </c>
      <c r="C250" s="65"/>
      <c r="D250" s="65"/>
    </row>
    <row r="251" spans="1:4" ht="12.75">
      <c r="A251" s="56" t="s">
        <v>66</v>
      </c>
      <c r="B251" s="51"/>
      <c r="C251" s="65"/>
      <c r="D251" s="65"/>
    </row>
    <row r="252" spans="1:4" ht="12.75">
      <c r="A252" s="50" t="s">
        <v>37</v>
      </c>
      <c r="B252" s="55">
        <v>2814</v>
      </c>
      <c r="C252" s="55">
        <v>2781</v>
      </c>
      <c r="D252" s="55">
        <v>2781</v>
      </c>
    </row>
    <row r="253" spans="1:4" ht="12.75">
      <c r="A253" s="50" t="s">
        <v>38</v>
      </c>
      <c r="B253" s="51">
        <v>8.9</v>
      </c>
      <c r="C253" s="140">
        <v>9</v>
      </c>
      <c r="D253" s="140">
        <v>9</v>
      </c>
    </row>
    <row r="254" spans="1:4" ht="12.75">
      <c r="A254" s="56" t="s">
        <v>67</v>
      </c>
      <c r="B254" s="51"/>
      <c r="C254" s="65"/>
      <c r="D254" s="65"/>
    </row>
    <row r="255" spans="1:4" ht="12.75">
      <c r="A255" s="50" t="s">
        <v>37</v>
      </c>
      <c r="B255" s="55">
        <v>4590</v>
      </c>
      <c r="C255" s="65"/>
      <c r="D255" s="65"/>
    </row>
    <row r="256" spans="1:4" ht="12.75">
      <c r="A256" s="50" t="s">
        <v>38</v>
      </c>
      <c r="B256" s="140">
        <f>34336/1000</f>
        <v>34.336</v>
      </c>
      <c r="C256" s="65"/>
      <c r="D256" s="65"/>
    </row>
    <row r="257" spans="1:4" ht="12.75">
      <c r="A257" s="56" t="s">
        <v>68</v>
      </c>
      <c r="B257" s="51"/>
      <c r="C257" s="65"/>
      <c r="D257" s="65"/>
    </row>
    <row r="258" spans="1:4" ht="12.75">
      <c r="A258" s="50" t="s">
        <v>37</v>
      </c>
      <c r="B258" s="55">
        <v>2350</v>
      </c>
      <c r="C258" s="65"/>
      <c r="D258" s="65"/>
    </row>
    <row r="259" spans="1:4" ht="12.75">
      <c r="A259" s="50" t="s">
        <v>38</v>
      </c>
      <c r="B259" s="51">
        <v>26.2</v>
      </c>
      <c r="C259" s="65"/>
      <c r="D259" s="65"/>
    </row>
    <row r="260" spans="1:4" ht="12.75">
      <c r="A260" s="56" t="s">
        <v>69</v>
      </c>
      <c r="B260" s="51"/>
      <c r="C260" s="65"/>
      <c r="D260" s="65"/>
    </row>
    <row r="261" spans="1:4" ht="12.75">
      <c r="A261" s="50" t="s">
        <v>37</v>
      </c>
      <c r="B261" s="55">
        <v>1827</v>
      </c>
      <c r="C261" s="65"/>
      <c r="D261" s="65"/>
    </row>
    <row r="262" spans="1:4" ht="12.75">
      <c r="A262" s="50" t="s">
        <v>38</v>
      </c>
      <c r="B262" s="51">
        <v>26.2</v>
      </c>
      <c r="C262" s="65"/>
      <c r="D262" s="65"/>
    </row>
    <row r="263" spans="1:4" ht="12.75">
      <c r="A263" s="56"/>
      <c r="B263" s="51"/>
      <c r="C263" s="65"/>
      <c r="D263" s="65"/>
    </row>
    <row r="264" spans="1:4" ht="12.75">
      <c r="A264" s="56" t="s">
        <v>146</v>
      </c>
      <c r="B264" s="65"/>
      <c r="C264" s="65"/>
      <c r="D264" s="51"/>
    </row>
    <row r="265" spans="1:4" ht="12.75">
      <c r="A265" s="50" t="s">
        <v>37</v>
      </c>
      <c r="B265" s="65"/>
      <c r="C265" s="55">
        <v>11014</v>
      </c>
      <c r="D265" s="55">
        <v>10879</v>
      </c>
    </row>
    <row r="266" spans="1:4" ht="12.75">
      <c r="A266" s="50" t="s">
        <v>38</v>
      </c>
      <c r="B266" s="65"/>
      <c r="C266" s="140">
        <f>34269/1000</f>
        <v>34.269</v>
      </c>
      <c r="D266" s="51">
        <v>35.1</v>
      </c>
    </row>
    <row r="267" spans="1:4" ht="12.75">
      <c r="A267" s="50"/>
      <c r="B267" s="65"/>
      <c r="C267" s="140"/>
      <c r="D267" s="51"/>
    </row>
    <row r="268" spans="1:4" ht="12.75">
      <c r="A268" s="56" t="s">
        <v>147</v>
      </c>
      <c r="B268" s="65"/>
      <c r="C268" s="55"/>
      <c r="D268" s="51"/>
    </row>
    <row r="269" spans="1:4" ht="12.75">
      <c r="A269" s="50" t="s">
        <v>37</v>
      </c>
      <c r="B269" s="65"/>
      <c r="C269" s="55">
        <v>11437</v>
      </c>
      <c r="D269" s="55">
        <v>10604</v>
      </c>
    </row>
    <row r="270" spans="1:4" ht="12.75">
      <c r="A270" s="50" t="s">
        <v>38</v>
      </c>
      <c r="B270" s="65"/>
      <c r="C270" s="140">
        <f>21361/1000</f>
        <v>21.361</v>
      </c>
      <c r="D270" s="51">
        <v>24.4</v>
      </c>
    </row>
    <row r="271" spans="1:4" ht="12.75">
      <c r="A271" s="137" t="s">
        <v>32</v>
      </c>
      <c r="B271" s="135"/>
      <c r="C271" s="136"/>
      <c r="D271" s="136"/>
    </row>
    <row r="272" spans="1:4" ht="46.5" customHeight="1">
      <c r="A272" s="139" t="s">
        <v>151</v>
      </c>
      <c r="B272" s="103"/>
      <c r="C272" s="105"/>
      <c r="D272" s="105"/>
    </row>
    <row r="273" spans="1:4" ht="12.75">
      <c r="A273" s="106"/>
      <c r="B273" s="91"/>
      <c r="C273" s="124"/>
      <c r="D273" s="124"/>
    </row>
    <row r="274" spans="1:4" ht="12.75">
      <c r="A274" s="156" t="s">
        <v>7</v>
      </c>
      <c r="B274" s="157"/>
      <c r="C274" s="105">
        <f>B217/1000</f>
        <v>0</v>
      </c>
      <c r="D274" s="105">
        <f>D217/1000</f>
        <v>0.024</v>
      </c>
    </row>
    <row r="275" spans="1:4" ht="12.75">
      <c r="A275" s="102"/>
      <c r="B275" s="103"/>
      <c r="C275" s="105"/>
      <c r="D275" s="105"/>
    </row>
    <row r="276" spans="1:4" ht="12.75">
      <c r="A276" s="125"/>
      <c r="B276" s="126"/>
      <c r="C276" s="127"/>
      <c r="D276" s="127"/>
    </row>
    <row r="277" spans="1:4" ht="12.75">
      <c r="A277" s="111"/>
      <c r="B277" s="111"/>
      <c r="C277" s="104"/>
      <c r="D277" s="128"/>
    </row>
    <row r="278" spans="1:4" ht="12.75">
      <c r="A278" s="92"/>
      <c r="B278" s="92"/>
      <c r="C278" s="92"/>
      <c r="D278" s="92"/>
    </row>
    <row r="279" ht="15">
      <c r="A279" s="1" t="s">
        <v>2</v>
      </c>
    </row>
    <row r="280" ht="13.5" thickBot="1"/>
    <row r="281" spans="1:4" ht="12.75" customHeight="1">
      <c r="A281" s="179" t="s">
        <v>1</v>
      </c>
      <c r="B281" s="176" t="s">
        <v>80</v>
      </c>
      <c r="C281" s="168" t="s">
        <v>79</v>
      </c>
      <c r="D281" s="168" t="s">
        <v>231</v>
      </c>
    </row>
    <row r="282" spans="1:4" ht="12.75">
      <c r="A282" s="180"/>
      <c r="B282" s="177"/>
      <c r="C282" s="169"/>
      <c r="D282" s="169"/>
    </row>
    <row r="283" spans="1:4" ht="12.75">
      <c r="A283" s="4"/>
      <c r="B283" s="177"/>
      <c r="C283" s="169"/>
      <c r="D283" s="169"/>
    </row>
    <row r="284" spans="1:4" ht="13.5" thickBot="1">
      <c r="A284" s="5" t="s">
        <v>232</v>
      </c>
      <c r="B284" s="178"/>
      <c r="C284" s="170"/>
      <c r="D284" s="170"/>
    </row>
    <row r="285" spans="1:4" ht="12.75">
      <c r="A285" s="13"/>
      <c r="B285" s="38"/>
      <c r="C285" s="38"/>
      <c r="D285" s="38"/>
    </row>
    <row r="286" spans="1:4" ht="12.75">
      <c r="A286" s="17" t="s">
        <v>95</v>
      </c>
      <c r="B286" s="39"/>
      <c r="C286" s="39"/>
      <c r="D286" s="39"/>
    </row>
    <row r="287" spans="1:4" ht="12.75">
      <c r="A287" s="18"/>
      <c r="B287" s="20"/>
      <c r="C287" s="20"/>
      <c r="D287" s="20"/>
    </row>
    <row r="288" spans="1:6" ht="12.75">
      <c r="A288" s="18" t="s">
        <v>263</v>
      </c>
      <c r="B288" s="20">
        <v>56128</v>
      </c>
      <c r="C288" s="20">
        <v>55238</v>
      </c>
      <c r="D288" s="20">
        <f>C288-B288</f>
        <v>-890</v>
      </c>
      <c r="F288" s="93"/>
    </row>
    <row r="289" spans="1:4" ht="12.75">
      <c r="A289" s="18" t="s">
        <v>234</v>
      </c>
      <c r="B289" s="20">
        <v>2058</v>
      </c>
      <c r="C289" s="20">
        <v>2058</v>
      </c>
      <c r="D289" s="20">
        <f>C289-B289</f>
        <v>0</v>
      </c>
    </row>
    <row r="290" spans="1:4" ht="12.75">
      <c r="A290" s="18" t="s">
        <v>265</v>
      </c>
      <c r="B290" s="20">
        <v>3806</v>
      </c>
      <c r="C290" s="20">
        <v>3806</v>
      </c>
      <c r="D290" s="20">
        <f>C290-B290</f>
        <v>0</v>
      </c>
    </row>
    <row r="291" spans="1:6" ht="12.75">
      <c r="A291" s="18" t="s">
        <v>266</v>
      </c>
      <c r="B291" s="20">
        <v>34740</v>
      </c>
      <c r="C291" s="20">
        <v>33172</v>
      </c>
      <c r="D291" s="20">
        <f>C291-B291</f>
        <v>-1568</v>
      </c>
      <c r="F291" s="93"/>
    </row>
    <row r="292" spans="1:6" ht="12.75">
      <c r="A292" s="18" t="s">
        <v>267</v>
      </c>
      <c r="B292" s="20">
        <v>6075</v>
      </c>
      <c r="C292" s="20">
        <v>5818</v>
      </c>
      <c r="D292" s="20">
        <f>C292-B292</f>
        <v>-257</v>
      </c>
      <c r="F292" s="93"/>
    </row>
    <row r="293" spans="1:6" ht="13.5" thickBot="1">
      <c r="A293" s="18"/>
      <c r="B293" s="20"/>
      <c r="C293" s="20"/>
      <c r="D293" s="20"/>
      <c r="F293" s="93"/>
    </row>
    <row r="294" spans="1:4" ht="13.5" thickBot="1">
      <c r="A294" s="21" t="s">
        <v>94</v>
      </c>
      <c r="B294" s="22">
        <f>SUM(B288:B293)</f>
        <v>102807</v>
      </c>
      <c r="C294" s="22">
        <f>SUM(C288:C293)</f>
        <v>100092</v>
      </c>
      <c r="D294" s="22">
        <f>C294-B294</f>
        <v>-2715</v>
      </c>
    </row>
    <row r="296" spans="1:4" ht="33.75" customHeight="1">
      <c r="A296" s="163" t="s">
        <v>107</v>
      </c>
      <c r="B296" s="163"/>
      <c r="C296" s="163"/>
      <c r="D296" s="163"/>
    </row>
    <row r="297" spans="1:4" ht="12.75">
      <c r="A297" s="92"/>
      <c r="B297" s="92"/>
      <c r="C297" s="92"/>
      <c r="D297" s="92"/>
    </row>
    <row r="298" spans="1:4" ht="25.5">
      <c r="A298" s="164"/>
      <c r="B298" s="165"/>
      <c r="C298" s="94" t="s">
        <v>93</v>
      </c>
      <c r="D298" s="95" t="s">
        <v>231</v>
      </c>
    </row>
    <row r="299" spans="1:4" ht="12.75">
      <c r="A299" s="166"/>
      <c r="B299" s="167"/>
      <c r="C299" s="96" t="s">
        <v>8</v>
      </c>
      <c r="D299" s="96" t="s">
        <v>8</v>
      </c>
    </row>
    <row r="300" spans="1:4" ht="12.75">
      <c r="A300" s="171" t="s">
        <v>94</v>
      </c>
      <c r="B300" s="172"/>
      <c r="C300" s="97">
        <f>B294/1000</f>
        <v>102.807</v>
      </c>
      <c r="D300" s="97">
        <f>D294/1000</f>
        <v>-2.715</v>
      </c>
    </row>
    <row r="301" spans="1:4" ht="12.75">
      <c r="A301" s="98"/>
      <c r="B301" s="99"/>
      <c r="C301" s="101"/>
      <c r="D301" s="101"/>
    </row>
    <row r="302" spans="1:4" ht="12.75">
      <c r="A302" s="156" t="s">
        <v>263</v>
      </c>
      <c r="B302" s="157"/>
      <c r="C302" s="105">
        <f>B288/1000</f>
        <v>56.128</v>
      </c>
      <c r="D302" s="105">
        <f>D288/1000</f>
        <v>-0.89</v>
      </c>
    </row>
    <row r="303" spans="1:4" ht="43.5" customHeight="1">
      <c r="A303" s="160" t="s">
        <v>108</v>
      </c>
      <c r="B303" s="159"/>
      <c r="C303" s="105"/>
      <c r="D303" s="105"/>
    </row>
    <row r="304" spans="1:4" ht="12.75">
      <c r="A304" s="102"/>
      <c r="B304" s="103"/>
      <c r="C304" s="105"/>
      <c r="D304" s="105"/>
    </row>
    <row r="305" spans="1:4" ht="12.75">
      <c r="A305" s="156" t="s">
        <v>234</v>
      </c>
      <c r="B305" s="157"/>
      <c r="C305" s="105">
        <f>B289/1000</f>
        <v>2.058</v>
      </c>
      <c r="D305" s="105">
        <f>D289/1000</f>
        <v>0</v>
      </c>
    </row>
    <row r="306" spans="1:4" ht="12.75" customHeight="1">
      <c r="A306" s="160" t="s">
        <v>140</v>
      </c>
      <c r="B306" s="159"/>
      <c r="C306" s="105"/>
      <c r="D306" s="105"/>
    </row>
    <row r="307" spans="1:4" ht="12.75">
      <c r="A307" s="106"/>
      <c r="B307" s="91"/>
      <c r="C307" s="124"/>
      <c r="D307" s="124"/>
    </row>
    <row r="308" spans="1:4" ht="12.75">
      <c r="A308" s="156" t="s">
        <v>265</v>
      </c>
      <c r="B308" s="157"/>
      <c r="C308" s="105">
        <f>B290/1000</f>
        <v>3.806</v>
      </c>
      <c r="D308" s="105">
        <f>D290/1000</f>
        <v>0</v>
      </c>
    </row>
    <row r="309" spans="1:4" ht="12.75" customHeight="1">
      <c r="A309" s="160" t="s">
        <v>140</v>
      </c>
      <c r="B309" s="159"/>
      <c r="C309" s="105"/>
      <c r="D309" s="105"/>
    </row>
    <row r="310" spans="1:4" ht="12.75">
      <c r="A310" s="106"/>
      <c r="B310" s="91"/>
      <c r="C310" s="124"/>
      <c r="D310" s="124"/>
    </row>
    <row r="311" spans="1:4" ht="12.75">
      <c r="A311" s="156" t="s">
        <v>266</v>
      </c>
      <c r="B311" s="157"/>
      <c r="C311" s="105">
        <f>B291/1000</f>
        <v>34.74</v>
      </c>
      <c r="D311" s="105">
        <f>D291/1000</f>
        <v>-1.568</v>
      </c>
    </row>
    <row r="312" spans="1:4" ht="41.25" customHeight="1">
      <c r="A312" s="160" t="s">
        <v>109</v>
      </c>
      <c r="B312" s="159"/>
      <c r="C312" s="105"/>
      <c r="D312" s="105"/>
    </row>
    <row r="313" spans="1:4" ht="12.75">
      <c r="A313" s="106"/>
      <c r="B313" s="91"/>
      <c r="C313" s="124"/>
      <c r="D313" s="124"/>
    </row>
    <row r="314" spans="1:4" ht="12.75">
      <c r="A314" s="156" t="s">
        <v>267</v>
      </c>
      <c r="B314" s="157"/>
      <c r="C314" s="105">
        <f>B292/1000</f>
        <v>6.075</v>
      </c>
      <c r="D314" s="105">
        <f>D292/1000</f>
        <v>-0.257</v>
      </c>
    </row>
    <row r="315" spans="1:4" ht="39" customHeight="1">
      <c r="A315" s="160" t="s">
        <v>228</v>
      </c>
      <c r="B315" s="159"/>
      <c r="C315" s="105"/>
      <c r="D315" s="105"/>
    </row>
    <row r="316" spans="1:4" ht="12.75">
      <c r="A316" s="102"/>
      <c r="B316" s="103"/>
      <c r="C316" s="105"/>
      <c r="D316" s="105"/>
    </row>
    <row r="317" spans="1:4" ht="12.75">
      <c r="A317" s="155"/>
      <c r="B317" s="46">
        <v>2005</v>
      </c>
      <c r="C317" s="46">
        <v>2006</v>
      </c>
      <c r="D317" s="46">
        <v>2006</v>
      </c>
    </row>
    <row r="318" spans="1:4" ht="12.75">
      <c r="A318" s="181"/>
      <c r="B318" s="53" t="s">
        <v>10</v>
      </c>
      <c r="C318" s="53" t="s">
        <v>11</v>
      </c>
      <c r="D318" s="53" t="s">
        <v>11</v>
      </c>
    </row>
    <row r="319" spans="1:4" ht="12.75">
      <c r="A319" s="74"/>
      <c r="B319" s="46" t="s">
        <v>13</v>
      </c>
      <c r="C319" s="46" t="s">
        <v>14</v>
      </c>
      <c r="D319" s="46" t="s">
        <v>13</v>
      </c>
    </row>
    <row r="320" spans="1:4" ht="12.75" customHeight="1">
      <c r="A320" s="56" t="s">
        <v>148</v>
      </c>
      <c r="B320" s="57"/>
      <c r="C320" s="57"/>
      <c r="D320" s="57"/>
    </row>
    <row r="321" spans="1:4" ht="12.75">
      <c r="A321" s="50" t="s">
        <v>37</v>
      </c>
      <c r="B321" s="51">
        <v>250</v>
      </c>
      <c r="C321" s="51">
        <v>285</v>
      </c>
      <c r="D321" s="51">
        <v>285</v>
      </c>
    </row>
    <row r="322" spans="1:4" ht="12.75">
      <c r="A322" s="50" t="s">
        <v>38</v>
      </c>
      <c r="B322" s="140">
        <f>170842/1000</f>
        <v>170.842</v>
      </c>
      <c r="C322" s="140">
        <f>209284/1000</f>
        <v>209.284</v>
      </c>
      <c r="D322" s="140">
        <v>206.5</v>
      </c>
    </row>
    <row r="323" spans="1:4" ht="12.75">
      <c r="A323" s="56" t="s">
        <v>149</v>
      </c>
      <c r="B323" s="51"/>
      <c r="C323" s="65"/>
      <c r="D323" s="51"/>
    </row>
    <row r="324" spans="1:4" ht="12.75">
      <c r="A324" s="50" t="s">
        <v>37</v>
      </c>
      <c r="B324" s="51">
        <v>284</v>
      </c>
      <c r="C324" s="51">
        <v>315</v>
      </c>
      <c r="D324" s="51">
        <v>308</v>
      </c>
    </row>
    <row r="325" spans="1:4" ht="12.75">
      <c r="A325" s="50" t="s">
        <v>38</v>
      </c>
      <c r="B325" s="140">
        <f>140080/1000</f>
        <v>140.08</v>
      </c>
      <c r="C325" s="140">
        <f>117182/1000</f>
        <v>117.182</v>
      </c>
      <c r="D325" s="140">
        <v>125.9</v>
      </c>
    </row>
    <row r="326" spans="1:4" ht="12.75">
      <c r="A326" s="56" t="s">
        <v>150</v>
      </c>
      <c r="B326" s="65"/>
      <c r="C326" s="65"/>
      <c r="D326" s="51"/>
    </row>
    <row r="327" spans="1:4" ht="12.75">
      <c r="A327" s="50" t="s">
        <v>37</v>
      </c>
      <c r="B327" s="51" t="s">
        <v>110</v>
      </c>
      <c r="C327" s="51">
        <v>28</v>
      </c>
      <c r="D327" s="51">
        <v>28</v>
      </c>
    </row>
    <row r="328" spans="1:4" ht="12.75">
      <c r="A328" s="50" t="s">
        <v>38</v>
      </c>
      <c r="B328" s="51" t="s">
        <v>110</v>
      </c>
      <c r="C328" s="140">
        <f>212522/1000</f>
        <v>212.522</v>
      </c>
      <c r="D328" s="140">
        <v>223.4</v>
      </c>
    </row>
    <row r="329" spans="1:4" ht="12.75">
      <c r="A329" s="137" t="s">
        <v>32</v>
      </c>
      <c r="B329" s="73"/>
      <c r="C329" s="53"/>
      <c r="D329" s="53"/>
    </row>
    <row r="330" spans="1:4" ht="44.25" customHeight="1">
      <c r="A330" s="139" t="s">
        <v>151</v>
      </c>
      <c r="B330" s="103"/>
      <c r="C330" s="105"/>
      <c r="D330" s="105"/>
    </row>
    <row r="331" spans="1:4" ht="12.75">
      <c r="A331" s="120"/>
      <c r="B331" s="121"/>
      <c r="C331" s="122"/>
      <c r="D331" s="122"/>
    </row>
    <row r="332" spans="1:4" ht="12.75">
      <c r="A332" s="92"/>
      <c r="B332" s="92"/>
      <c r="C332" s="92"/>
      <c r="D332" s="92"/>
    </row>
    <row r="334" ht="15">
      <c r="A334" s="1" t="s">
        <v>268</v>
      </c>
    </row>
    <row r="335" ht="13.5" thickBot="1"/>
    <row r="336" spans="1:4" ht="12.75" customHeight="1">
      <c r="A336" s="3" t="s">
        <v>269</v>
      </c>
      <c r="B336" s="176" t="s">
        <v>80</v>
      </c>
      <c r="C336" s="168" t="s">
        <v>79</v>
      </c>
      <c r="D336" s="168" t="s">
        <v>231</v>
      </c>
    </row>
    <row r="337" spans="1:4" ht="12.75">
      <c r="A337" s="4"/>
      <c r="B337" s="177"/>
      <c r="C337" s="169"/>
      <c r="D337" s="169"/>
    </row>
    <row r="338" spans="1:4" ht="12.75">
      <c r="A338" s="4"/>
      <c r="B338" s="177"/>
      <c r="C338" s="169"/>
      <c r="D338" s="169"/>
    </row>
    <row r="339" spans="1:4" ht="13.5" thickBot="1">
      <c r="A339" s="5" t="s">
        <v>232</v>
      </c>
      <c r="B339" s="178"/>
      <c r="C339" s="170"/>
      <c r="D339" s="170"/>
    </row>
    <row r="340" spans="1:4" ht="12.75">
      <c r="A340" s="6"/>
      <c r="B340" s="34"/>
      <c r="C340" s="34"/>
      <c r="D340" s="35"/>
    </row>
    <row r="341" spans="1:4" ht="12.75">
      <c r="A341" s="7" t="s">
        <v>95</v>
      </c>
      <c r="B341" s="36"/>
      <c r="C341" s="36"/>
      <c r="D341" s="37"/>
    </row>
    <row r="342" spans="1:4" ht="12.75">
      <c r="A342" s="8"/>
      <c r="B342" s="9"/>
      <c r="C342" s="9"/>
      <c r="D342" s="20"/>
    </row>
    <row r="343" spans="1:4" ht="12.75">
      <c r="A343" s="8" t="s">
        <v>270</v>
      </c>
      <c r="B343" s="9">
        <v>1720112</v>
      </c>
      <c r="C343" s="9">
        <v>1761335.3343466672</v>
      </c>
      <c r="D343" s="20">
        <f>C343-B343</f>
        <v>41223.334346667165</v>
      </c>
    </row>
    <row r="344" spans="1:4" ht="12.75">
      <c r="A344" s="8" t="s">
        <v>262</v>
      </c>
      <c r="B344" s="9">
        <v>12754</v>
      </c>
      <c r="C344" s="9">
        <v>12754</v>
      </c>
      <c r="D344" s="20">
        <f aca="true" t="shared" si="2" ref="D344:D353">C344-B344</f>
        <v>0</v>
      </c>
    </row>
    <row r="345" spans="1:4" ht="12.75">
      <c r="A345" s="8" t="s">
        <v>271</v>
      </c>
      <c r="B345" s="9">
        <v>6502</v>
      </c>
      <c r="C345" s="9">
        <v>4896</v>
      </c>
      <c r="D345" s="20">
        <f t="shared" si="2"/>
        <v>-1606</v>
      </c>
    </row>
    <row r="346" spans="1:4" ht="12.75">
      <c r="A346" s="8" t="s">
        <v>272</v>
      </c>
      <c r="B346" s="9">
        <v>29429</v>
      </c>
      <c r="C346" s="9">
        <v>29429</v>
      </c>
      <c r="D346" s="20">
        <f t="shared" si="2"/>
        <v>0</v>
      </c>
    </row>
    <row r="347" spans="1:4" ht="12.75">
      <c r="A347" s="8" t="s">
        <v>275</v>
      </c>
      <c r="B347" s="9">
        <v>297951</v>
      </c>
      <c r="C347" s="9">
        <v>305306</v>
      </c>
      <c r="D347" s="20">
        <f t="shared" si="2"/>
        <v>7355</v>
      </c>
    </row>
    <row r="348" spans="1:4" ht="12.75">
      <c r="A348" s="8" t="s">
        <v>276</v>
      </c>
      <c r="B348" s="9">
        <v>19351</v>
      </c>
      <c r="C348" s="9">
        <v>20624</v>
      </c>
      <c r="D348" s="20">
        <f t="shared" si="2"/>
        <v>1273</v>
      </c>
    </row>
    <row r="349" spans="1:4" ht="12.75">
      <c r="A349" s="8" t="s">
        <v>277</v>
      </c>
      <c r="B349" s="9">
        <v>36485</v>
      </c>
      <c r="C349" s="9">
        <v>40875.786</v>
      </c>
      <c r="D349" s="20">
        <f t="shared" si="2"/>
        <v>4390.786</v>
      </c>
    </row>
    <row r="350" spans="1:4" ht="12.75">
      <c r="A350" s="8" t="s">
        <v>278</v>
      </c>
      <c r="B350" s="9">
        <v>2309</v>
      </c>
      <c r="C350" s="9">
        <v>5600</v>
      </c>
      <c r="D350" s="20">
        <f t="shared" si="2"/>
        <v>3291</v>
      </c>
    </row>
    <row r="351" spans="1:4" ht="12.75">
      <c r="A351" s="8" t="s">
        <v>279</v>
      </c>
      <c r="B351" s="9">
        <v>10543</v>
      </c>
      <c r="C351" s="9">
        <v>10543</v>
      </c>
      <c r="D351" s="20">
        <f t="shared" si="2"/>
        <v>0</v>
      </c>
    </row>
    <row r="352" spans="1:4" ht="12.75">
      <c r="A352" s="8" t="s">
        <v>280</v>
      </c>
      <c r="B352" s="9">
        <v>52698</v>
      </c>
      <c r="C352" s="9">
        <v>48659.332</v>
      </c>
      <c r="D352" s="20">
        <f t="shared" si="2"/>
        <v>-4038.667999999998</v>
      </c>
    </row>
    <row r="353" spans="1:4" ht="12.75">
      <c r="A353" s="8" t="s">
        <v>281</v>
      </c>
      <c r="B353" s="9">
        <v>0</v>
      </c>
      <c r="C353" s="9">
        <f>506-500</f>
        <v>6</v>
      </c>
      <c r="D353" s="20">
        <f t="shared" si="2"/>
        <v>6</v>
      </c>
    </row>
    <row r="354" spans="1:4" ht="13.5" thickBot="1">
      <c r="A354" s="8"/>
      <c r="B354" s="9"/>
      <c r="C354" s="9"/>
      <c r="D354" s="129"/>
    </row>
    <row r="355" spans="1:4" ht="13.5" thickBot="1">
      <c r="A355" s="26" t="s">
        <v>94</v>
      </c>
      <c r="B355" s="27">
        <f>SUM(B343:B354)</f>
        <v>2188134</v>
      </c>
      <c r="C355" s="27">
        <f>SUM(C343:C354)</f>
        <v>2240028.4523466667</v>
      </c>
      <c r="D355" s="27">
        <f>C355-B355</f>
        <v>51894.452346666716</v>
      </c>
    </row>
    <row r="356" spans="1:4" ht="12.75">
      <c r="A356" s="43"/>
      <c r="B356" s="44"/>
      <c r="C356" s="44"/>
      <c r="D356" s="44"/>
    </row>
    <row r="357" spans="1:4" ht="27" customHeight="1">
      <c r="A357" s="163" t="s">
        <v>111</v>
      </c>
      <c r="B357" s="163"/>
      <c r="C357" s="163"/>
      <c r="D357" s="163"/>
    </row>
    <row r="358" spans="1:4" ht="12.75">
      <c r="A358" s="43"/>
      <c r="B358" s="44"/>
      <c r="C358" s="44"/>
      <c r="D358" s="44"/>
    </row>
    <row r="359" spans="1:4" ht="25.5">
      <c r="A359" s="164"/>
      <c r="B359" s="165"/>
      <c r="C359" s="94" t="s">
        <v>93</v>
      </c>
      <c r="D359" s="95" t="s">
        <v>231</v>
      </c>
    </row>
    <row r="360" spans="1:4" ht="12.75">
      <c r="A360" s="166"/>
      <c r="B360" s="167"/>
      <c r="C360" s="96" t="s">
        <v>8</v>
      </c>
      <c r="D360" s="96" t="s">
        <v>8</v>
      </c>
    </row>
    <row r="361" spans="1:4" ht="12.75">
      <c r="A361" s="171" t="s">
        <v>94</v>
      </c>
      <c r="B361" s="172"/>
      <c r="C361" s="97">
        <f>B355/1000</f>
        <v>2188.134</v>
      </c>
      <c r="D361" s="97">
        <f>D355/1000</f>
        <v>51.89445234666672</v>
      </c>
    </row>
    <row r="362" spans="1:4" ht="12.75">
      <c r="A362" s="98"/>
      <c r="B362" s="99"/>
      <c r="C362" s="101"/>
      <c r="D362" s="101"/>
    </row>
    <row r="363" spans="1:4" ht="12.75">
      <c r="A363" s="113" t="s">
        <v>9</v>
      </c>
      <c r="B363" s="46">
        <v>2005</v>
      </c>
      <c r="C363" s="46">
        <v>2006</v>
      </c>
      <c r="D363" s="46">
        <v>2006</v>
      </c>
    </row>
    <row r="364" spans="1:4" ht="12.75">
      <c r="A364" s="49"/>
      <c r="B364" s="46" t="s">
        <v>13</v>
      </c>
      <c r="C364" s="46" t="s">
        <v>14</v>
      </c>
      <c r="D364" s="46" t="s">
        <v>13</v>
      </c>
    </row>
    <row r="365" spans="1:4" ht="12.75">
      <c r="A365" s="50" t="s">
        <v>240</v>
      </c>
      <c r="B365" s="55">
        <v>44133</v>
      </c>
      <c r="C365" s="55">
        <v>44386</v>
      </c>
      <c r="D365" s="55">
        <v>43541</v>
      </c>
    </row>
    <row r="366" spans="1:4" ht="12.75">
      <c r="A366" s="50" t="s">
        <v>71</v>
      </c>
      <c r="B366" s="51" t="s">
        <v>72</v>
      </c>
      <c r="C366" s="55">
        <f>(B355-B349-5600)*1000/C365</f>
        <v>48349.68233226693</v>
      </c>
      <c r="D366" s="55">
        <f>(C355-C349-5600)*1000/D365</f>
        <v>50379.01440818233</v>
      </c>
    </row>
    <row r="367" spans="1:4" ht="12.75">
      <c r="A367" s="50" t="s">
        <v>241</v>
      </c>
      <c r="B367" s="55" t="s">
        <v>72</v>
      </c>
      <c r="C367" s="55">
        <v>47956.708333333336</v>
      </c>
      <c r="D367" s="55">
        <f>C367</f>
        <v>47956.708333333336</v>
      </c>
    </row>
    <row r="368" spans="1:4" ht="12.75">
      <c r="A368" s="50" t="s">
        <v>242</v>
      </c>
      <c r="B368" s="51" t="s">
        <v>72</v>
      </c>
      <c r="C368" s="55">
        <f>(B349+5600)/C367*1000</f>
        <v>877.5623153173739</v>
      </c>
      <c r="D368" s="55">
        <f>(C349+5600)/D367*1000</f>
        <v>969.1196000559532</v>
      </c>
    </row>
    <row r="369" spans="1:4" ht="12.75">
      <c r="A369" s="137" t="s">
        <v>32</v>
      </c>
      <c r="B369" s="130"/>
      <c r="C369" s="108"/>
      <c r="D369" s="108"/>
    </row>
    <row r="370" spans="1:4" ht="21.75">
      <c r="A370" s="139" t="s">
        <v>73</v>
      </c>
      <c r="B370" s="130"/>
      <c r="C370" s="108"/>
      <c r="D370" s="108"/>
    </row>
    <row r="371" spans="1:4" ht="12.75">
      <c r="A371" s="137"/>
      <c r="B371" s="130"/>
      <c r="C371" s="108"/>
      <c r="D371" s="108"/>
    </row>
    <row r="372" spans="1:4" ht="12.75">
      <c r="A372" s="131"/>
      <c r="B372" s="130"/>
      <c r="C372" s="108"/>
      <c r="D372" s="108"/>
    </row>
    <row r="373" spans="1:4" ht="12.75">
      <c r="A373" s="156" t="s">
        <v>270</v>
      </c>
      <c r="B373" s="157"/>
      <c r="C373" s="105">
        <f>B343/1000</f>
        <v>1720.112</v>
      </c>
      <c r="D373" s="105">
        <f>D343/1000</f>
        <v>41.223334346667166</v>
      </c>
    </row>
    <row r="374" spans="1:4" ht="30" customHeight="1">
      <c r="A374" s="160" t="s">
        <v>211</v>
      </c>
      <c r="B374" s="161"/>
      <c r="C374" s="105"/>
      <c r="D374" s="105"/>
    </row>
    <row r="375" spans="1:4" ht="82.5" customHeight="1">
      <c r="A375" s="160" t="s">
        <v>219</v>
      </c>
      <c r="B375" s="161"/>
      <c r="C375" s="105"/>
      <c r="D375" s="105"/>
    </row>
    <row r="376" spans="1:4" ht="47.25" customHeight="1">
      <c r="A376" s="160" t="s">
        <v>252</v>
      </c>
      <c r="B376" s="161"/>
      <c r="C376" s="105"/>
      <c r="D376" s="105"/>
    </row>
    <row r="377" spans="1:5" ht="106.5" customHeight="1">
      <c r="A377" s="160" t="s">
        <v>112</v>
      </c>
      <c r="B377" s="161"/>
      <c r="C377" s="105"/>
      <c r="D377" s="105"/>
      <c r="E377" s="150"/>
    </row>
    <row r="378" spans="1:5" ht="108" customHeight="1">
      <c r="A378" s="160" t="s">
        <v>243</v>
      </c>
      <c r="B378" s="161"/>
      <c r="C378" s="105"/>
      <c r="D378" s="105"/>
      <c r="E378" s="150"/>
    </row>
    <row r="379" spans="1:4" ht="79.5" customHeight="1">
      <c r="A379" s="160" t="s">
        <v>214</v>
      </c>
      <c r="B379" s="161"/>
      <c r="C379" s="105"/>
      <c r="D379" s="105"/>
    </row>
    <row r="380" spans="1:4" ht="79.5" customHeight="1">
      <c r="A380" s="184" t="s">
        <v>113</v>
      </c>
      <c r="B380" s="185"/>
      <c r="C380" s="105"/>
      <c r="D380" s="105"/>
    </row>
    <row r="381" spans="1:4" ht="36.75" customHeight="1">
      <c r="A381" s="160" t="s">
        <v>251</v>
      </c>
      <c r="B381" s="161"/>
      <c r="C381" s="105"/>
      <c r="D381" s="105"/>
    </row>
    <row r="382" spans="1:4" ht="40.5" customHeight="1">
      <c r="A382" s="160" t="s">
        <v>213</v>
      </c>
      <c r="B382" s="161"/>
      <c r="C382" s="105"/>
      <c r="D382" s="105"/>
    </row>
    <row r="383" spans="1:4" ht="66" customHeight="1">
      <c r="A383" s="160" t="s">
        <v>212</v>
      </c>
      <c r="B383" s="161"/>
      <c r="C383" s="105"/>
      <c r="D383" s="105"/>
    </row>
    <row r="384" spans="1:4" ht="12.75">
      <c r="A384" s="102"/>
      <c r="B384" s="103"/>
      <c r="C384" s="105"/>
      <c r="D384" s="105"/>
    </row>
    <row r="385" spans="1:4" ht="12.75">
      <c r="A385" s="132" t="s">
        <v>9</v>
      </c>
      <c r="B385" s="48">
        <v>2005</v>
      </c>
      <c r="C385" s="48">
        <v>2006</v>
      </c>
      <c r="D385" s="48">
        <v>2006</v>
      </c>
    </row>
    <row r="386" spans="1:4" ht="12.75">
      <c r="A386" s="75" t="s">
        <v>207</v>
      </c>
      <c r="B386" s="48" t="s">
        <v>13</v>
      </c>
      <c r="C386" s="48" t="s">
        <v>14</v>
      </c>
      <c r="D386" s="48" t="s">
        <v>13</v>
      </c>
    </row>
    <row r="387" spans="1:6" ht="12.75">
      <c r="A387" s="50" t="s">
        <v>208</v>
      </c>
      <c r="B387" s="55">
        <v>30263</v>
      </c>
      <c r="C387" s="55">
        <v>31291</v>
      </c>
      <c r="D387" s="55">
        <v>30219</v>
      </c>
      <c r="E387" s="93"/>
      <c r="F387" s="93"/>
    </row>
    <row r="388" spans="1:4" ht="12.75">
      <c r="A388" s="50" t="s">
        <v>209</v>
      </c>
      <c r="B388" s="55">
        <v>572.25</v>
      </c>
      <c r="C388" s="55">
        <v>623.4372083333334</v>
      </c>
      <c r="D388" s="55">
        <v>555.0833333333334</v>
      </c>
    </row>
    <row r="389" spans="1:4" ht="12.75">
      <c r="A389" s="50" t="s">
        <v>74</v>
      </c>
      <c r="B389" s="55">
        <v>253.16666666666669</v>
      </c>
      <c r="C389" s="55">
        <v>316.514275</v>
      </c>
      <c r="D389" s="55">
        <v>217.16666666666669</v>
      </c>
    </row>
    <row r="390" spans="1:4" ht="12.75">
      <c r="A390" s="50" t="s">
        <v>210</v>
      </c>
      <c r="B390" s="55">
        <v>553</v>
      </c>
      <c r="C390" s="55">
        <v>497</v>
      </c>
      <c r="D390" s="55">
        <v>561</v>
      </c>
    </row>
    <row r="391" spans="1:4" ht="12.75">
      <c r="A391" s="77" t="s">
        <v>70</v>
      </c>
      <c r="B391" s="78">
        <f>SUM(B387:B390)</f>
        <v>31641.416666666668</v>
      </c>
      <c r="C391" s="78">
        <f>SUM(C387:C390)</f>
        <v>32727.951483333334</v>
      </c>
      <c r="D391" s="78">
        <f>SUM(D387:D390)</f>
        <v>31552.25</v>
      </c>
    </row>
    <row r="392" spans="1:4" ht="12.75">
      <c r="A392" s="186" t="s">
        <v>195</v>
      </c>
      <c r="B392" s="187"/>
      <c r="C392" s="147"/>
      <c r="D392" s="147"/>
    </row>
    <row r="393" spans="1:4" ht="12.75">
      <c r="A393" s="148"/>
      <c r="B393" s="149"/>
      <c r="C393" s="147"/>
      <c r="D393" s="147"/>
    </row>
    <row r="394" spans="1:4" ht="12.75">
      <c r="A394" s="156" t="s">
        <v>262</v>
      </c>
      <c r="B394" s="157"/>
      <c r="C394" s="105">
        <f>B344/1000</f>
        <v>12.754</v>
      </c>
      <c r="D394" s="105">
        <f>D344/1000</f>
        <v>0</v>
      </c>
    </row>
    <row r="395" spans="1:4" ht="12.75">
      <c r="A395" s="160" t="s">
        <v>98</v>
      </c>
      <c r="B395" s="161"/>
      <c r="C395" s="105"/>
      <c r="D395" s="105"/>
    </row>
    <row r="396" spans="1:4" ht="12.75">
      <c r="A396" s="102"/>
      <c r="B396" s="103"/>
      <c r="C396" s="105"/>
      <c r="D396" s="105"/>
    </row>
    <row r="397" spans="1:4" ht="12.75">
      <c r="A397" s="156" t="s">
        <v>271</v>
      </c>
      <c r="B397" s="157"/>
      <c r="C397" s="105">
        <f>B345/1000</f>
        <v>6.502</v>
      </c>
      <c r="D397" s="105">
        <f>D345/1000</f>
        <v>-1.606</v>
      </c>
    </row>
    <row r="398" spans="1:4" ht="27" customHeight="1">
      <c r="A398" s="160" t="s">
        <v>138</v>
      </c>
      <c r="B398" s="161"/>
      <c r="C398" s="105"/>
      <c r="D398" s="105"/>
    </row>
    <row r="399" spans="1:4" ht="12.75">
      <c r="A399" s="102"/>
      <c r="B399" s="103"/>
      <c r="C399" s="105"/>
      <c r="D399" s="105"/>
    </row>
    <row r="400" spans="1:4" ht="12.75">
      <c r="A400" s="156" t="s">
        <v>272</v>
      </c>
      <c r="B400" s="157"/>
      <c r="C400" s="105">
        <f>B346/1000</f>
        <v>29.429</v>
      </c>
      <c r="D400" s="105">
        <f>D346/1000</f>
        <v>0</v>
      </c>
    </row>
    <row r="401" spans="1:4" ht="12.75">
      <c r="A401" s="160" t="s">
        <v>98</v>
      </c>
      <c r="B401" s="161"/>
      <c r="C401" s="105"/>
      <c r="D401" s="105"/>
    </row>
    <row r="402" spans="1:4" ht="12.75">
      <c r="A402" s="102"/>
      <c r="B402" s="103"/>
      <c r="C402" s="105"/>
      <c r="D402" s="105"/>
    </row>
    <row r="403" spans="1:4" ht="12.75">
      <c r="A403" s="156" t="s">
        <v>275</v>
      </c>
      <c r="B403" s="157"/>
      <c r="C403" s="105">
        <f>B347/1000</f>
        <v>297.951</v>
      </c>
      <c r="D403" s="105">
        <f>D347/1000</f>
        <v>7.355</v>
      </c>
    </row>
    <row r="404" spans="1:4" ht="69" customHeight="1">
      <c r="A404" s="160" t="s">
        <v>205</v>
      </c>
      <c r="B404" s="161"/>
      <c r="C404" s="105"/>
      <c r="D404" s="105"/>
    </row>
    <row r="405" spans="1:4" ht="56.25" customHeight="1">
      <c r="A405" s="160" t="s">
        <v>206</v>
      </c>
      <c r="B405" s="161"/>
      <c r="C405" s="105"/>
      <c r="D405" s="105"/>
    </row>
    <row r="406" spans="1:4" ht="81.75" customHeight="1">
      <c r="A406" s="160" t="s">
        <v>244</v>
      </c>
      <c r="B406" s="161"/>
      <c r="C406" s="105"/>
      <c r="D406" s="105"/>
    </row>
    <row r="407" spans="1:4" ht="12.75">
      <c r="A407" s="102"/>
      <c r="B407" s="103"/>
      <c r="C407" s="105"/>
      <c r="D407" s="105"/>
    </row>
    <row r="408" spans="1:4" ht="12.75">
      <c r="A408" s="132" t="s">
        <v>9</v>
      </c>
      <c r="B408" s="48">
        <v>2005</v>
      </c>
      <c r="C408" s="48">
        <v>2006</v>
      </c>
      <c r="D408" s="48">
        <v>2006</v>
      </c>
    </row>
    <row r="409" spans="1:4" ht="12.75">
      <c r="A409" s="75"/>
      <c r="B409" s="48" t="s">
        <v>13</v>
      </c>
      <c r="C409" s="48" t="s">
        <v>14</v>
      </c>
      <c r="D409" s="48" t="s">
        <v>13</v>
      </c>
    </row>
    <row r="410" spans="1:5" ht="12.75">
      <c r="A410" s="75" t="s">
        <v>75</v>
      </c>
      <c r="B410" s="76">
        <v>10446</v>
      </c>
      <c r="C410" s="76">
        <v>10421</v>
      </c>
      <c r="D410" s="76">
        <v>10675</v>
      </c>
      <c r="E410" s="150"/>
    </row>
    <row r="411" spans="1:4" ht="12.75">
      <c r="A411" s="102"/>
      <c r="B411" s="103"/>
      <c r="C411" s="105"/>
      <c r="D411" s="105"/>
    </row>
    <row r="412" spans="1:4" ht="12.75">
      <c r="A412" s="156" t="s">
        <v>276</v>
      </c>
      <c r="B412" s="157"/>
      <c r="C412" s="105">
        <f>B348/1000</f>
        <v>19.351</v>
      </c>
      <c r="D412" s="105">
        <f>D348/1000</f>
        <v>1.273</v>
      </c>
    </row>
    <row r="413" spans="1:4" ht="54" customHeight="1">
      <c r="A413" s="160" t="s">
        <v>204</v>
      </c>
      <c r="B413" s="161"/>
      <c r="C413" s="105"/>
      <c r="D413" s="105"/>
    </row>
    <row r="414" spans="1:4" ht="57" customHeight="1">
      <c r="A414" s="160" t="s">
        <v>203</v>
      </c>
      <c r="B414" s="159"/>
      <c r="C414" s="105"/>
      <c r="D414" s="105"/>
    </row>
    <row r="415" spans="1:4" ht="12.75">
      <c r="A415" s="102"/>
      <c r="B415" s="103"/>
      <c r="C415" s="105"/>
      <c r="D415" s="105"/>
    </row>
    <row r="416" spans="1:4" ht="12.75">
      <c r="A416" s="132" t="s">
        <v>9</v>
      </c>
      <c r="B416" s="48">
        <v>2005</v>
      </c>
      <c r="C416" s="48">
        <v>2006</v>
      </c>
      <c r="D416" s="48">
        <v>2006</v>
      </c>
    </row>
    <row r="417" spans="1:4" ht="12.75">
      <c r="A417" s="75"/>
      <c r="B417" s="48" t="s">
        <v>13</v>
      </c>
      <c r="C417" s="48" t="s">
        <v>14</v>
      </c>
      <c r="D417" s="48" t="s">
        <v>13</v>
      </c>
    </row>
    <row r="418" spans="1:4" ht="12.75">
      <c r="A418" s="60" t="s">
        <v>76</v>
      </c>
      <c r="B418" s="59">
        <v>621</v>
      </c>
      <c r="C418" s="59">
        <v>671</v>
      </c>
      <c r="D418" s="59">
        <v>705</v>
      </c>
    </row>
    <row r="419" spans="1:4" ht="12.75">
      <c r="A419" s="102"/>
      <c r="B419" s="103"/>
      <c r="C419" s="105"/>
      <c r="D419" s="105"/>
    </row>
    <row r="420" spans="1:4" ht="12.75">
      <c r="A420" s="156" t="s">
        <v>277</v>
      </c>
      <c r="B420" s="157"/>
      <c r="C420" s="105">
        <f>B349/1000</f>
        <v>36.485</v>
      </c>
      <c r="D420" s="105">
        <f>D349/1000</f>
        <v>4.390786</v>
      </c>
    </row>
    <row r="421" spans="1:4" ht="43.5" customHeight="1">
      <c r="A421" s="160" t="s">
        <v>227</v>
      </c>
      <c r="B421" s="161"/>
      <c r="C421" s="105"/>
      <c r="D421" s="105"/>
    </row>
    <row r="422" spans="1:4" ht="12.75">
      <c r="A422" s="102"/>
      <c r="B422" s="103"/>
      <c r="C422" s="105"/>
      <c r="D422" s="105"/>
    </row>
    <row r="423" spans="1:4" ht="12.75">
      <c r="A423" s="156" t="s">
        <v>278</v>
      </c>
      <c r="B423" s="157"/>
      <c r="C423" s="105">
        <f>B350/1000</f>
        <v>2.309</v>
      </c>
      <c r="D423" s="105">
        <f>D350/1000</f>
        <v>3.291</v>
      </c>
    </row>
    <row r="424" spans="1:4" ht="93.75" customHeight="1">
      <c r="A424" s="160" t="s">
        <v>202</v>
      </c>
      <c r="B424" s="161"/>
      <c r="C424" s="105"/>
      <c r="D424" s="105"/>
    </row>
    <row r="425" spans="1:4" ht="12.75">
      <c r="A425" s="102"/>
      <c r="B425" s="103"/>
      <c r="C425" s="105"/>
      <c r="D425" s="105"/>
    </row>
    <row r="426" spans="1:4" ht="12.75">
      <c r="A426" s="156" t="s">
        <v>279</v>
      </c>
      <c r="B426" s="157"/>
      <c r="C426" s="105">
        <f>B351/1000</f>
        <v>10.543</v>
      </c>
      <c r="D426" s="105">
        <f>D351/1000</f>
        <v>0</v>
      </c>
    </row>
    <row r="427" spans="1:4" ht="12.75">
      <c r="A427" s="160" t="s">
        <v>98</v>
      </c>
      <c r="B427" s="161"/>
      <c r="C427" s="105"/>
      <c r="D427" s="105"/>
    </row>
    <row r="428" spans="1:4" ht="12.75">
      <c r="A428" s="102"/>
      <c r="B428" s="103"/>
      <c r="C428" s="105"/>
      <c r="D428" s="105"/>
    </row>
    <row r="429" spans="1:4" ht="12.75">
      <c r="A429" s="156" t="s">
        <v>280</v>
      </c>
      <c r="B429" s="157"/>
      <c r="C429" s="105">
        <f>B352/1000</f>
        <v>52.698</v>
      </c>
      <c r="D429" s="105">
        <f>D352/1000</f>
        <v>-4.038667999999998</v>
      </c>
    </row>
    <row r="430" spans="1:4" ht="26.25" customHeight="1">
      <c r="A430" s="160" t="s">
        <v>201</v>
      </c>
      <c r="B430" s="161"/>
      <c r="C430" s="105"/>
      <c r="D430" s="105"/>
    </row>
    <row r="431" spans="1:4" ht="12.75">
      <c r="A431" s="102"/>
      <c r="B431" s="103"/>
      <c r="C431" s="105"/>
      <c r="D431" s="105"/>
    </row>
    <row r="432" spans="1:4" ht="12.75">
      <c r="A432" s="132" t="s">
        <v>9</v>
      </c>
      <c r="B432" s="48">
        <v>2005</v>
      </c>
      <c r="C432" s="48">
        <v>2006</v>
      </c>
      <c r="D432" s="48">
        <v>2006</v>
      </c>
    </row>
    <row r="433" spans="1:4" ht="12.75">
      <c r="A433" s="75"/>
      <c r="B433" s="48" t="s">
        <v>13</v>
      </c>
      <c r="C433" s="48" t="s">
        <v>14</v>
      </c>
      <c r="D433" s="48" t="s">
        <v>13</v>
      </c>
    </row>
    <row r="434" spans="1:4" ht="12.75">
      <c r="A434" s="60" t="s">
        <v>77</v>
      </c>
      <c r="B434" s="59">
        <v>600</v>
      </c>
      <c r="C434" s="59">
        <v>566</v>
      </c>
      <c r="D434" s="59">
        <v>609</v>
      </c>
    </row>
    <row r="435" spans="1:4" ht="12.75">
      <c r="A435" s="102"/>
      <c r="B435" s="103"/>
      <c r="C435" s="105"/>
      <c r="D435" s="105"/>
    </row>
    <row r="436" spans="1:4" ht="12.75">
      <c r="A436" s="156" t="s">
        <v>281</v>
      </c>
      <c r="B436" s="157"/>
      <c r="C436" s="105">
        <f>B353/1000</f>
        <v>0</v>
      </c>
      <c r="D436" s="105">
        <f>D353/1000</f>
        <v>0.006</v>
      </c>
    </row>
    <row r="437" spans="1:4" ht="54" customHeight="1">
      <c r="A437" s="160" t="s">
        <v>200</v>
      </c>
      <c r="B437" s="161"/>
      <c r="C437" s="105"/>
      <c r="D437" s="105"/>
    </row>
    <row r="438" spans="1:4" ht="12.75">
      <c r="A438" s="125"/>
      <c r="B438" s="126"/>
      <c r="C438" s="127"/>
      <c r="D438" s="127"/>
    </row>
    <row r="439" spans="1:4" ht="12.75">
      <c r="A439" s="43"/>
      <c r="B439" s="44"/>
      <c r="C439" s="44"/>
      <c r="D439" s="44"/>
    </row>
    <row r="441" ht="15">
      <c r="A441" s="1" t="s">
        <v>283</v>
      </c>
    </row>
    <row r="442" ht="13.5" thickBot="1"/>
    <row r="443" spans="1:4" ht="12.75" customHeight="1">
      <c r="A443" s="3" t="s">
        <v>284</v>
      </c>
      <c r="B443" s="176" t="s">
        <v>80</v>
      </c>
      <c r="C443" s="168" t="s">
        <v>79</v>
      </c>
      <c r="D443" s="168" t="s">
        <v>231</v>
      </c>
    </row>
    <row r="444" spans="1:4" ht="12.75">
      <c r="A444" s="4"/>
      <c r="B444" s="177"/>
      <c r="C444" s="169"/>
      <c r="D444" s="169"/>
    </row>
    <row r="445" spans="1:4" ht="12.75">
      <c r="A445" s="4"/>
      <c r="B445" s="177"/>
      <c r="C445" s="169"/>
      <c r="D445" s="169"/>
    </row>
    <row r="446" spans="1:4" ht="13.5" thickBot="1">
      <c r="A446" s="5" t="s">
        <v>232</v>
      </c>
      <c r="B446" s="178"/>
      <c r="C446" s="170"/>
      <c r="D446" s="170"/>
    </row>
    <row r="447" spans="1:4" ht="12.75">
      <c r="A447" s="6"/>
      <c r="B447" s="34"/>
      <c r="C447" s="34"/>
      <c r="D447" s="35"/>
    </row>
    <row r="448" spans="1:4" ht="12.75">
      <c r="A448" s="7" t="s">
        <v>95</v>
      </c>
      <c r="B448" s="36"/>
      <c r="C448" s="36"/>
      <c r="D448" s="37"/>
    </row>
    <row r="449" spans="1:4" ht="12.75">
      <c r="A449" s="8"/>
      <c r="B449" s="9"/>
      <c r="C449" s="9"/>
      <c r="D449" s="20"/>
    </row>
    <row r="450" spans="1:4" ht="12.75">
      <c r="A450" s="25" t="s">
        <v>270</v>
      </c>
      <c r="B450" s="28">
        <v>0</v>
      </c>
      <c r="C450" s="28">
        <v>409</v>
      </c>
      <c r="D450" s="20">
        <f>C450-B450</f>
        <v>409</v>
      </c>
    </row>
    <row r="451" spans="1:4" ht="12.75">
      <c r="A451" s="25" t="s">
        <v>285</v>
      </c>
      <c r="B451" s="28">
        <v>39440</v>
      </c>
      <c r="C451" s="28">
        <v>50902.06140503362</v>
      </c>
      <c r="D451" s="20">
        <f aca="true" t="shared" si="3" ref="D451:D460">C451-B451</f>
        <v>11462.061405033623</v>
      </c>
    </row>
    <row r="452" spans="1:4" ht="12.75">
      <c r="A452" s="25" t="s">
        <v>273</v>
      </c>
      <c r="B452" s="28">
        <v>213415</v>
      </c>
      <c r="C452" s="28">
        <v>235804.64841333334</v>
      </c>
      <c r="D452" s="20">
        <f t="shared" si="3"/>
        <v>22389.648413333343</v>
      </c>
    </row>
    <row r="453" spans="1:4" ht="12.75">
      <c r="A453" s="25" t="s">
        <v>274</v>
      </c>
      <c r="B453" s="28">
        <v>26904</v>
      </c>
      <c r="C453" s="28">
        <v>31837</v>
      </c>
      <c r="D453" s="20">
        <f t="shared" si="3"/>
        <v>4933</v>
      </c>
    </row>
    <row r="454" spans="1:4" ht="12.75">
      <c r="A454" s="25" t="s">
        <v>286</v>
      </c>
      <c r="B454" s="28">
        <v>35450</v>
      </c>
      <c r="C454" s="28">
        <v>22393.768</v>
      </c>
      <c r="D454" s="20">
        <f t="shared" si="3"/>
        <v>-13056.232</v>
      </c>
    </row>
    <row r="455" spans="1:4" ht="12.75">
      <c r="A455" s="25" t="s">
        <v>81</v>
      </c>
      <c r="B455" s="28">
        <v>12178</v>
      </c>
      <c r="C455" s="28">
        <v>12178</v>
      </c>
      <c r="D455" s="20">
        <f t="shared" si="3"/>
        <v>0</v>
      </c>
    </row>
    <row r="456" spans="1:4" ht="12.75">
      <c r="A456" s="25" t="s">
        <v>278</v>
      </c>
      <c r="B456" s="28">
        <v>22038</v>
      </c>
      <c r="C456" s="28">
        <v>19000</v>
      </c>
      <c r="D456" s="20">
        <f t="shared" si="3"/>
        <v>-3038</v>
      </c>
    </row>
    <row r="457" spans="1:4" ht="12.75">
      <c r="A457" s="25" t="s">
        <v>287</v>
      </c>
      <c r="B457" s="28">
        <v>11184</v>
      </c>
      <c r="C457" s="28">
        <v>7483.749</v>
      </c>
      <c r="D457" s="20">
        <f t="shared" si="3"/>
        <v>-3700.251</v>
      </c>
    </row>
    <row r="458" spans="1:4" ht="12.75">
      <c r="A458" s="25" t="s">
        <v>288</v>
      </c>
      <c r="B458" s="28">
        <v>34595</v>
      </c>
      <c r="C458" s="28">
        <v>50895.188</v>
      </c>
      <c r="D458" s="20">
        <f t="shared" si="3"/>
        <v>16300.188000000002</v>
      </c>
    </row>
    <row r="459" spans="1:4" ht="12.75">
      <c r="A459" s="25" t="s">
        <v>289</v>
      </c>
      <c r="B459" s="28">
        <v>58544</v>
      </c>
      <c r="C459" s="28">
        <v>62123.12520081819</v>
      </c>
      <c r="D459" s="20">
        <f t="shared" si="3"/>
        <v>3579.125200818191</v>
      </c>
    </row>
    <row r="460" spans="1:4" ht="12.75">
      <c r="A460" s="25" t="s">
        <v>282</v>
      </c>
      <c r="B460" s="28">
        <v>8236</v>
      </c>
      <c r="C460" s="28">
        <v>8236</v>
      </c>
      <c r="D460" s="20">
        <f t="shared" si="3"/>
        <v>0</v>
      </c>
    </row>
    <row r="461" spans="1:4" ht="13.5" thickBot="1">
      <c r="A461" s="8"/>
      <c r="B461" s="9"/>
      <c r="C461" s="9"/>
      <c r="D461" s="129"/>
    </row>
    <row r="462" spans="1:4" ht="13.5" thickBot="1">
      <c r="A462" s="26" t="s">
        <v>94</v>
      </c>
      <c r="B462" s="11">
        <f>SUM(B450:B461)</f>
        <v>461984</v>
      </c>
      <c r="C462" s="11">
        <f>SUM(C450:C461)</f>
        <v>501262.54001918517</v>
      </c>
      <c r="D462" s="11">
        <f>C462-B462</f>
        <v>39278.540019185166</v>
      </c>
    </row>
    <row r="464" spans="1:4" ht="12.75">
      <c r="A464" s="163" t="s">
        <v>199</v>
      </c>
      <c r="B464" s="163"/>
      <c r="C464" s="163"/>
      <c r="D464" s="163"/>
    </row>
    <row r="465" spans="1:4" ht="12.75">
      <c r="A465" s="92"/>
      <c r="B465" s="92"/>
      <c r="C465" s="92"/>
      <c r="D465" s="92"/>
    </row>
    <row r="466" spans="1:4" ht="25.5">
      <c r="A466" s="164"/>
      <c r="B466" s="165"/>
      <c r="C466" s="94" t="s">
        <v>93</v>
      </c>
      <c r="D466" s="95" t="s">
        <v>231</v>
      </c>
    </row>
    <row r="467" spans="1:4" ht="12.75">
      <c r="A467" s="166"/>
      <c r="B467" s="167"/>
      <c r="C467" s="96" t="s">
        <v>8</v>
      </c>
      <c r="D467" s="96" t="s">
        <v>8</v>
      </c>
    </row>
    <row r="468" spans="1:4" ht="12.75">
      <c r="A468" s="171" t="s">
        <v>94</v>
      </c>
      <c r="B468" s="172"/>
      <c r="C468" s="97">
        <f>B462/1000</f>
        <v>461.984</v>
      </c>
      <c r="D468" s="97">
        <f>D462/1000</f>
        <v>39.278540019185165</v>
      </c>
    </row>
    <row r="469" spans="1:4" ht="12.75">
      <c r="A469" s="98"/>
      <c r="B469" s="99"/>
      <c r="C469" s="101"/>
      <c r="D469" s="101"/>
    </row>
    <row r="470" spans="1:4" ht="12.75">
      <c r="A470" s="113" t="s">
        <v>9</v>
      </c>
      <c r="B470" s="46">
        <v>2005</v>
      </c>
      <c r="C470" s="46">
        <v>2006</v>
      </c>
      <c r="D470" s="46">
        <v>2006</v>
      </c>
    </row>
    <row r="471" spans="1:4" ht="12.75">
      <c r="A471" s="49" t="s">
        <v>197</v>
      </c>
      <c r="B471" s="46" t="s">
        <v>13</v>
      </c>
      <c r="C471" s="46" t="s">
        <v>14</v>
      </c>
      <c r="D471" s="46" t="s">
        <v>13</v>
      </c>
    </row>
    <row r="472" spans="1:4" ht="12.75">
      <c r="A472" s="50" t="s">
        <v>34</v>
      </c>
      <c r="B472" s="55">
        <v>1653.1533333333334</v>
      </c>
      <c r="C472" s="55">
        <v>1664.22075</v>
      </c>
      <c r="D472" s="55">
        <v>1716.4266666666667</v>
      </c>
    </row>
    <row r="473" spans="1:4" ht="12.75">
      <c r="A473" s="50" t="s">
        <v>177</v>
      </c>
      <c r="B473" s="51" t="s">
        <v>72</v>
      </c>
      <c r="C473" s="55">
        <f>B462*1000/C472</f>
        <v>277597.7886347109</v>
      </c>
      <c r="D473" s="55">
        <f>C462*1000/D472</f>
        <v>292038.4248006625</v>
      </c>
    </row>
    <row r="474" spans="1:4" ht="12.75">
      <c r="A474" s="137" t="s">
        <v>32</v>
      </c>
      <c r="B474" s="130"/>
      <c r="C474" s="108"/>
      <c r="D474" s="108"/>
    </row>
    <row r="475" spans="1:4" ht="44.25" customHeight="1">
      <c r="A475" s="182" t="s">
        <v>198</v>
      </c>
      <c r="B475" s="183"/>
      <c r="C475" s="108"/>
      <c r="D475" s="108"/>
    </row>
    <row r="476" spans="1:4" ht="12.75">
      <c r="A476" s="131"/>
      <c r="B476" s="130"/>
      <c r="C476" s="108"/>
      <c r="D476" s="108"/>
    </row>
    <row r="477" spans="1:4" ht="12.75">
      <c r="A477" s="156" t="s">
        <v>270</v>
      </c>
      <c r="B477" s="157"/>
      <c r="C477" s="105">
        <f>B450/1000</f>
        <v>0</v>
      </c>
      <c r="D477" s="105">
        <f>D450/1000</f>
        <v>0.409</v>
      </c>
    </row>
    <row r="478" spans="1:4" ht="12.75">
      <c r="A478" s="160" t="s">
        <v>98</v>
      </c>
      <c r="B478" s="161"/>
      <c r="C478" s="105"/>
      <c r="D478" s="105"/>
    </row>
    <row r="479" spans="1:4" ht="12.75">
      <c r="A479" s="102"/>
      <c r="B479" s="103"/>
      <c r="C479" s="105"/>
      <c r="D479" s="105"/>
    </row>
    <row r="480" spans="1:4" ht="12.75">
      <c r="A480" s="156" t="s">
        <v>285</v>
      </c>
      <c r="B480" s="157"/>
      <c r="C480" s="105">
        <f>B451/1000</f>
        <v>39.44</v>
      </c>
      <c r="D480" s="105">
        <f>D451/1000</f>
        <v>11.462061405033623</v>
      </c>
    </row>
    <row r="481" spans="1:4" ht="53.25" customHeight="1">
      <c r="A481" s="160" t="s">
        <v>114</v>
      </c>
      <c r="B481" s="161"/>
      <c r="C481" s="105"/>
      <c r="D481" s="105"/>
    </row>
    <row r="482" spans="1:4" ht="12.75">
      <c r="A482" s="106"/>
      <c r="B482" s="91"/>
      <c r="C482" s="124"/>
      <c r="D482" s="124"/>
    </row>
    <row r="483" spans="1:4" ht="12.75">
      <c r="A483" s="156" t="s">
        <v>273</v>
      </c>
      <c r="B483" s="157"/>
      <c r="C483" s="105">
        <f>B452/1000</f>
        <v>213.415</v>
      </c>
      <c r="D483" s="105">
        <f>D452/1000</f>
        <v>22.389648413333344</v>
      </c>
    </row>
    <row r="484" spans="1:4" ht="12.75" customHeight="1">
      <c r="A484" s="160" t="s">
        <v>115</v>
      </c>
      <c r="B484" s="161"/>
      <c r="C484" s="105"/>
      <c r="D484" s="105"/>
    </row>
    <row r="485" spans="1:4" ht="80.25" customHeight="1">
      <c r="A485" s="160" t="s">
        <v>116</v>
      </c>
      <c r="B485" s="159"/>
      <c r="C485" s="105"/>
      <c r="D485" s="105"/>
    </row>
    <row r="486" spans="1:4" ht="42.75" customHeight="1">
      <c r="A486" s="160" t="s">
        <v>245</v>
      </c>
      <c r="B486" s="161"/>
      <c r="C486" s="105"/>
      <c r="D486" s="105"/>
    </row>
    <row r="487" spans="1:4" ht="43.5" customHeight="1">
      <c r="A487" s="160" t="s">
        <v>117</v>
      </c>
      <c r="B487" s="161"/>
      <c r="C487" s="105"/>
      <c r="D487" s="105"/>
    </row>
    <row r="488" spans="1:4" ht="44.25" customHeight="1">
      <c r="A488" s="160" t="s">
        <v>196</v>
      </c>
      <c r="B488" s="161"/>
      <c r="C488" s="105"/>
      <c r="D488" s="105"/>
    </row>
    <row r="489" spans="1:4" ht="12.75">
      <c r="A489" s="106"/>
      <c r="B489" s="143"/>
      <c r="C489" s="105"/>
      <c r="D489" s="105"/>
    </row>
    <row r="490" spans="1:4" ht="12.75">
      <c r="A490" s="132" t="s">
        <v>9</v>
      </c>
      <c r="B490" s="48">
        <v>2005</v>
      </c>
      <c r="C490" s="48">
        <v>2006</v>
      </c>
      <c r="D490" s="48">
        <v>2006</v>
      </c>
    </row>
    <row r="491" spans="1:4" ht="12.75">
      <c r="A491" s="75" t="s">
        <v>189</v>
      </c>
      <c r="B491" s="48" t="s">
        <v>13</v>
      </c>
      <c r="C491" s="48" t="s">
        <v>14</v>
      </c>
      <c r="D491" s="48" t="s">
        <v>13</v>
      </c>
    </row>
    <row r="492" spans="1:4" ht="12.75">
      <c r="A492" s="50" t="s">
        <v>190</v>
      </c>
      <c r="B492" s="55">
        <v>763.2366666666667</v>
      </c>
      <c r="C492" s="55">
        <v>752.9203208333333</v>
      </c>
      <c r="D492" s="55">
        <v>773.4033333333334</v>
      </c>
    </row>
    <row r="493" spans="1:4" ht="12.75">
      <c r="A493" s="50" t="s">
        <v>191</v>
      </c>
      <c r="B493" s="55">
        <v>141.91666666666669</v>
      </c>
      <c r="C493" s="55">
        <v>110.30042916666667</v>
      </c>
      <c r="D493" s="55">
        <v>156.33333333333334</v>
      </c>
    </row>
    <row r="494" spans="1:4" ht="12.75">
      <c r="A494" s="77" t="s">
        <v>192</v>
      </c>
      <c r="B494" s="78">
        <f>SUM(B492:B493)</f>
        <v>905.1533333333334</v>
      </c>
      <c r="C494" s="78">
        <f>SUM(C492:C493)</f>
        <v>863.22075</v>
      </c>
      <c r="D494" s="78">
        <f>SUM(D492:D493)-1</f>
        <v>928.7366666666668</v>
      </c>
    </row>
    <row r="495" spans="1:4" ht="12.75">
      <c r="A495" s="50" t="s">
        <v>193</v>
      </c>
      <c r="B495" s="55">
        <v>58</v>
      </c>
      <c r="C495" s="55">
        <v>43</v>
      </c>
      <c r="D495" s="55">
        <v>64.69</v>
      </c>
    </row>
    <row r="496" spans="1:4" ht="12.75">
      <c r="A496" s="75" t="s">
        <v>194</v>
      </c>
      <c r="B496" s="78">
        <f>SUM(B494:B495)</f>
        <v>963.1533333333334</v>
      </c>
      <c r="C496" s="78">
        <f>SUM(C494:C495)</f>
        <v>906.22075</v>
      </c>
      <c r="D496" s="78">
        <f>SUM(D494:D495)+1</f>
        <v>994.4266666666667</v>
      </c>
    </row>
    <row r="497" spans="1:4" ht="12.75">
      <c r="A497" s="186" t="s">
        <v>195</v>
      </c>
      <c r="B497" s="187"/>
      <c r="C497" s="147"/>
      <c r="D497" s="147"/>
    </row>
    <row r="498" spans="1:4" ht="12.75">
      <c r="A498" s="106"/>
      <c r="B498" s="91"/>
      <c r="C498" s="124"/>
      <c r="D498" s="124"/>
    </row>
    <row r="499" spans="1:4" ht="12.75">
      <c r="A499" s="156" t="s">
        <v>274</v>
      </c>
      <c r="B499" s="157"/>
      <c r="C499" s="105">
        <f>B453/1000</f>
        <v>26.904</v>
      </c>
      <c r="D499" s="105">
        <f>D453/1000</f>
        <v>4.933</v>
      </c>
    </row>
    <row r="500" spans="1:4" ht="28.5" customHeight="1">
      <c r="A500" s="160" t="s">
        <v>137</v>
      </c>
      <c r="B500" s="161"/>
      <c r="C500" s="105"/>
      <c r="D500" s="105"/>
    </row>
    <row r="501" spans="1:4" ht="12.75">
      <c r="A501" s="106"/>
      <c r="B501" s="91"/>
      <c r="C501" s="124"/>
      <c r="D501" s="124"/>
    </row>
    <row r="502" spans="1:4" ht="12.75">
      <c r="A502" s="156" t="s">
        <v>286</v>
      </c>
      <c r="B502" s="157"/>
      <c r="C502" s="105">
        <f>B454/1000</f>
        <v>35.45</v>
      </c>
      <c r="D502" s="105">
        <f>D454/1000</f>
        <v>-13.056232</v>
      </c>
    </row>
    <row r="503" spans="1:4" ht="54" customHeight="1">
      <c r="A503" s="160" t="s">
        <v>114</v>
      </c>
      <c r="B503" s="161"/>
      <c r="C503" s="105"/>
      <c r="D503" s="105"/>
    </row>
    <row r="504" spans="1:4" ht="12.75">
      <c r="A504" s="102"/>
      <c r="B504" s="103"/>
      <c r="C504" s="105"/>
      <c r="D504" s="105"/>
    </row>
    <row r="505" spans="1:4" ht="12.75">
      <c r="A505" s="156" t="s">
        <v>81</v>
      </c>
      <c r="B505" s="157"/>
      <c r="C505" s="105">
        <f>B455/1000</f>
        <v>12.178</v>
      </c>
      <c r="D505" s="105">
        <f>D455/1000</f>
        <v>0</v>
      </c>
    </row>
    <row r="506" spans="1:4" ht="53.25" customHeight="1">
      <c r="A506" s="160" t="s">
        <v>118</v>
      </c>
      <c r="B506" s="161"/>
      <c r="C506" s="105"/>
      <c r="D506" s="105"/>
    </row>
    <row r="507" spans="1:4" ht="12.75">
      <c r="A507" s="102"/>
      <c r="B507" s="103"/>
      <c r="C507" s="105"/>
      <c r="D507" s="105"/>
    </row>
    <row r="508" spans="1:4" ht="12.75">
      <c r="A508" s="156" t="s">
        <v>278</v>
      </c>
      <c r="B508" s="157"/>
      <c r="C508" s="105">
        <f>B456/1000</f>
        <v>22.038</v>
      </c>
      <c r="D508" s="105">
        <f>D456/1000</f>
        <v>-3.038</v>
      </c>
    </row>
    <row r="509" spans="1:4" ht="64.5" customHeight="1">
      <c r="A509" s="160" t="s">
        <v>119</v>
      </c>
      <c r="B509" s="161"/>
      <c r="C509" s="105"/>
      <c r="D509" s="105"/>
    </row>
    <row r="510" spans="1:4" ht="12.75">
      <c r="A510" s="106"/>
      <c r="B510" s="91"/>
      <c r="C510" s="124"/>
      <c r="D510" s="124"/>
    </row>
    <row r="511" spans="1:4" ht="12.75">
      <c r="A511" s="156" t="s">
        <v>287</v>
      </c>
      <c r="B511" s="157"/>
      <c r="C511" s="105">
        <f>B457/1000</f>
        <v>11.184</v>
      </c>
      <c r="D511" s="105">
        <f>D457/1000</f>
        <v>-3.700251</v>
      </c>
    </row>
    <row r="512" spans="1:4" ht="42.75" customHeight="1">
      <c r="A512" s="160" t="s">
        <v>185</v>
      </c>
      <c r="B512" s="161"/>
      <c r="C512" s="105"/>
      <c r="D512" s="105"/>
    </row>
    <row r="513" spans="1:5" ht="65.25" customHeight="1">
      <c r="A513" s="160" t="s">
        <v>120</v>
      </c>
      <c r="B513" s="161"/>
      <c r="C513" s="105"/>
      <c r="D513" s="105"/>
      <c r="E513" s="151"/>
    </row>
    <row r="514" spans="1:4" ht="78.75" customHeight="1">
      <c r="A514" s="160" t="s">
        <v>187</v>
      </c>
      <c r="B514" s="159"/>
      <c r="C514" s="105"/>
      <c r="D514" s="105"/>
    </row>
    <row r="515" spans="1:4" ht="66" customHeight="1">
      <c r="A515" s="160" t="s">
        <v>188</v>
      </c>
      <c r="B515" s="159"/>
      <c r="C515" s="105"/>
      <c r="D515" s="105"/>
    </row>
    <row r="516" spans="1:4" ht="12.75">
      <c r="A516" s="106"/>
      <c r="B516" s="143"/>
      <c r="C516" s="105"/>
      <c r="D516" s="105"/>
    </row>
    <row r="517" spans="1:4" ht="12.75">
      <c r="A517" s="132" t="s">
        <v>9</v>
      </c>
      <c r="B517" s="48">
        <v>2005</v>
      </c>
      <c r="C517" s="48">
        <v>2006</v>
      </c>
      <c r="D517" s="48">
        <v>2006</v>
      </c>
    </row>
    <row r="518" spans="1:4" ht="12.75">
      <c r="A518" s="75" t="s">
        <v>183</v>
      </c>
      <c r="B518" s="48" t="s">
        <v>13</v>
      </c>
      <c r="C518" s="48" t="s">
        <v>14</v>
      </c>
      <c r="D518" s="48" t="s">
        <v>13</v>
      </c>
    </row>
    <row r="519" spans="1:4" ht="12.75">
      <c r="A519" s="50" t="s">
        <v>184</v>
      </c>
      <c r="B519" s="55">
        <v>690</v>
      </c>
      <c r="C519" s="55">
        <v>758</v>
      </c>
      <c r="D519" s="55">
        <v>722</v>
      </c>
    </row>
    <row r="520" spans="1:4" ht="12.75">
      <c r="A520" s="77" t="s">
        <v>184</v>
      </c>
      <c r="B520" s="78">
        <f>SUM(B519:B519)</f>
        <v>690</v>
      </c>
      <c r="C520" s="78">
        <f>SUM(C519:C519)</f>
        <v>758</v>
      </c>
      <c r="D520" s="78">
        <f>SUM(D519:D519)</f>
        <v>722</v>
      </c>
    </row>
    <row r="521" spans="1:4" ht="12.75">
      <c r="A521" s="106"/>
      <c r="B521" s="91"/>
      <c r="C521" s="124"/>
      <c r="D521" s="124"/>
    </row>
    <row r="522" spans="1:4" ht="12.75">
      <c r="A522" s="156" t="s">
        <v>288</v>
      </c>
      <c r="B522" s="157"/>
      <c r="C522" s="105">
        <f>B458/1000</f>
        <v>34.595</v>
      </c>
      <c r="D522" s="105">
        <f>D458/1000</f>
        <v>16.300188000000002</v>
      </c>
    </row>
    <row r="523" spans="1:4" ht="53.25" customHeight="1">
      <c r="A523" s="160" t="s">
        <v>182</v>
      </c>
      <c r="B523" s="161"/>
      <c r="C523" s="105"/>
      <c r="D523" s="105"/>
    </row>
    <row r="524" spans="1:4" ht="12.75">
      <c r="A524" s="106"/>
      <c r="B524" s="91"/>
      <c r="C524" s="124"/>
      <c r="D524" s="124"/>
    </row>
    <row r="525" spans="1:4" ht="12.75">
      <c r="A525" s="156" t="s">
        <v>289</v>
      </c>
      <c r="B525" s="157"/>
      <c r="C525" s="105">
        <f>B459/1000</f>
        <v>58.544</v>
      </c>
      <c r="D525" s="105">
        <f>D459/1000</f>
        <v>3.579125200818191</v>
      </c>
    </row>
    <row r="526" spans="1:4" ht="55.5" customHeight="1">
      <c r="A526" s="160" t="s">
        <v>182</v>
      </c>
      <c r="B526" s="161"/>
      <c r="C526" s="105"/>
      <c r="D526" s="105"/>
    </row>
    <row r="527" spans="1:4" ht="56.25" customHeight="1">
      <c r="A527" s="160" t="s">
        <v>220</v>
      </c>
      <c r="B527" s="161"/>
      <c r="C527" s="105"/>
      <c r="D527" s="105"/>
    </row>
    <row r="528" spans="1:4" ht="12.75">
      <c r="A528" s="106"/>
      <c r="B528" s="91"/>
      <c r="C528" s="124"/>
      <c r="D528" s="124"/>
    </row>
    <row r="529" spans="1:4" ht="12.75">
      <c r="A529" s="156" t="s">
        <v>282</v>
      </c>
      <c r="B529" s="157"/>
      <c r="C529" s="105">
        <f>B460/1000</f>
        <v>8.236</v>
      </c>
      <c r="D529" s="105">
        <f>D460/1000</f>
        <v>0</v>
      </c>
    </row>
    <row r="530" spans="1:4" ht="12.75">
      <c r="A530" s="160" t="s">
        <v>98</v>
      </c>
      <c r="B530" s="161"/>
      <c r="C530" s="105"/>
      <c r="D530" s="105"/>
    </row>
    <row r="531" spans="1:4" ht="12.75">
      <c r="A531" s="120"/>
      <c r="B531" s="121"/>
      <c r="C531" s="122"/>
      <c r="D531" s="122"/>
    </row>
    <row r="532" spans="1:4" ht="12.75">
      <c r="A532" s="92"/>
      <c r="B532" s="92"/>
      <c r="C532" s="92"/>
      <c r="D532" s="92"/>
    </row>
    <row r="534" ht="15">
      <c r="A534" s="1" t="s">
        <v>290</v>
      </c>
    </row>
    <row r="535" ht="13.5" thickBot="1"/>
    <row r="536" spans="1:4" ht="12.75" customHeight="1">
      <c r="A536" s="3" t="s">
        <v>291</v>
      </c>
      <c r="B536" s="176" t="s">
        <v>80</v>
      </c>
      <c r="C536" s="168" t="s">
        <v>79</v>
      </c>
      <c r="D536" s="168" t="s">
        <v>231</v>
      </c>
    </row>
    <row r="537" spans="1:4" ht="12.75">
      <c r="A537" s="4"/>
      <c r="B537" s="177"/>
      <c r="C537" s="169"/>
      <c r="D537" s="169"/>
    </row>
    <row r="538" spans="1:4" ht="12.75">
      <c r="A538" s="4"/>
      <c r="B538" s="177"/>
      <c r="C538" s="169"/>
      <c r="D538" s="169"/>
    </row>
    <row r="539" spans="1:4" ht="13.5" thickBot="1">
      <c r="A539" s="5" t="s">
        <v>232</v>
      </c>
      <c r="B539" s="178"/>
      <c r="C539" s="170"/>
      <c r="D539" s="170"/>
    </row>
    <row r="540" spans="1:4" ht="12.75">
      <c r="A540" s="6"/>
      <c r="B540" s="34"/>
      <c r="C540" s="34"/>
      <c r="D540" s="35"/>
    </row>
    <row r="541" spans="1:4" ht="12.75">
      <c r="A541" s="12" t="s">
        <v>238</v>
      </c>
      <c r="B541" s="9"/>
      <c r="C541" s="9"/>
      <c r="D541" s="20"/>
    </row>
    <row r="542" spans="1:4" ht="12.75">
      <c r="A542" s="12"/>
      <c r="B542" s="9"/>
      <c r="C542" s="9"/>
      <c r="D542" s="20"/>
    </row>
    <row r="543" spans="1:4" ht="12.75">
      <c r="A543" s="8" t="s">
        <v>292</v>
      </c>
      <c r="B543" s="9">
        <v>329074</v>
      </c>
      <c r="C543" s="9">
        <v>340411</v>
      </c>
      <c r="D543" s="20">
        <f>C543-B543</f>
        <v>11337</v>
      </c>
    </row>
    <row r="544" spans="1:4" ht="12.75">
      <c r="A544" s="8" t="s">
        <v>293</v>
      </c>
      <c r="B544" s="9">
        <v>54817</v>
      </c>
      <c r="C544" s="9">
        <v>69061</v>
      </c>
      <c r="D544" s="20">
        <f aca="true" t="shared" si="4" ref="D544:D551">C544-B544</f>
        <v>14244</v>
      </c>
    </row>
    <row r="545" spans="1:4" ht="12.75">
      <c r="A545" s="8" t="s">
        <v>82</v>
      </c>
      <c r="B545" s="9">
        <v>7403</v>
      </c>
      <c r="C545" s="9">
        <v>7403</v>
      </c>
      <c r="D545" s="20">
        <f t="shared" si="4"/>
        <v>0</v>
      </c>
    </row>
    <row r="546" spans="1:4" ht="12.75">
      <c r="A546" s="8" t="s">
        <v>294</v>
      </c>
      <c r="B546" s="9">
        <v>9223</v>
      </c>
      <c r="C546" s="9">
        <v>10803.26</v>
      </c>
      <c r="D546" s="20">
        <f t="shared" si="4"/>
        <v>1580.2600000000002</v>
      </c>
    </row>
    <row r="547" spans="1:4" ht="12.75">
      <c r="A547" s="8" t="s">
        <v>295</v>
      </c>
      <c r="B547" s="9">
        <v>25875</v>
      </c>
      <c r="C547" s="9">
        <v>31659.576000000005</v>
      </c>
      <c r="D547" s="20">
        <f t="shared" si="4"/>
        <v>5784.576000000005</v>
      </c>
    </row>
    <row r="548" spans="1:4" ht="12.75">
      <c r="A548" s="8" t="s">
        <v>296</v>
      </c>
      <c r="B548" s="9">
        <v>6375</v>
      </c>
      <c r="C548" s="9">
        <v>6375</v>
      </c>
      <c r="D548" s="20">
        <f t="shared" si="4"/>
        <v>0</v>
      </c>
    </row>
    <row r="549" spans="1:4" ht="12.75">
      <c r="A549" s="8" t="s">
        <v>297</v>
      </c>
      <c r="B549" s="9">
        <v>1372</v>
      </c>
      <c r="C549" s="9">
        <v>3400</v>
      </c>
      <c r="D549" s="20">
        <f t="shared" si="4"/>
        <v>2028</v>
      </c>
    </row>
    <row r="550" spans="1:4" ht="12.75">
      <c r="A550" s="8" t="s">
        <v>298</v>
      </c>
      <c r="B550" s="9">
        <v>5704</v>
      </c>
      <c r="C550" s="9">
        <v>9049.029235840819</v>
      </c>
      <c r="D550" s="20">
        <f t="shared" si="4"/>
        <v>3345.0292358408187</v>
      </c>
    </row>
    <row r="551" spans="1:4" ht="12.75">
      <c r="A551" s="8" t="s">
        <v>299</v>
      </c>
      <c r="B551" s="9">
        <v>33246</v>
      </c>
      <c r="C551" s="9">
        <v>54008.45476415917</v>
      </c>
      <c r="D551" s="20">
        <f t="shared" si="4"/>
        <v>20762.45476415917</v>
      </c>
    </row>
    <row r="552" spans="1:4" ht="13.5" thickBot="1">
      <c r="A552" s="15"/>
      <c r="B552" s="30"/>
      <c r="C552" s="30"/>
      <c r="D552" s="30"/>
    </row>
    <row r="553" spans="1:4" ht="13.5" thickBot="1">
      <c r="A553" s="29" t="s">
        <v>255</v>
      </c>
      <c r="B553" s="30">
        <f>SUM(B543:B552)</f>
        <v>473089</v>
      </c>
      <c r="C553" s="30">
        <f>SUM(C543:C552)</f>
        <v>532170.3200000001</v>
      </c>
      <c r="D553" s="30">
        <f>C553-B553</f>
        <v>59081.320000000065</v>
      </c>
    </row>
    <row r="555" spans="1:4" ht="40.5" customHeight="1">
      <c r="A555" s="163" t="s">
        <v>121</v>
      </c>
      <c r="B555" s="163"/>
      <c r="C555" s="163"/>
      <c r="D555" s="163"/>
    </row>
    <row r="557" spans="1:4" ht="25.5">
      <c r="A557" s="164"/>
      <c r="B557" s="165"/>
      <c r="C557" s="94" t="s">
        <v>93</v>
      </c>
      <c r="D557" s="95" t="s">
        <v>231</v>
      </c>
    </row>
    <row r="558" spans="1:4" ht="12.75">
      <c r="A558" s="166"/>
      <c r="B558" s="167"/>
      <c r="C558" s="96" t="s">
        <v>8</v>
      </c>
      <c r="D558" s="96" t="s">
        <v>8</v>
      </c>
    </row>
    <row r="559" spans="1:4" ht="12.75">
      <c r="A559" s="171" t="s">
        <v>255</v>
      </c>
      <c r="B559" s="172"/>
      <c r="C559" s="97">
        <f>B553/1000</f>
        <v>473.089</v>
      </c>
      <c r="D559" s="97">
        <f>D553/1000</f>
        <v>59.08132000000006</v>
      </c>
    </row>
    <row r="560" spans="1:4" ht="12.75">
      <c r="A560" s="98"/>
      <c r="B560" s="99"/>
      <c r="C560" s="101"/>
      <c r="D560" s="101"/>
    </row>
    <row r="561" spans="1:4" ht="12.75">
      <c r="A561" s="156" t="s">
        <v>292</v>
      </c>
      <c r="B561" s="157"/>
      <c r="C561" s="105">
        <f>B543/1000</f>
        <v>329.074</v>
      </c>
      <c r="D561" s="105">
        <f>D543/1000</f>
        <v>11.337</v>
      </c>
    </row>
    <row r="562" spans="1:4" ht="54" customHeight="1">
      <c r="A562" s="160" t="s">
        <v>180</v>
      </c>
      <c r="B562" s="159"/>
      <c r="C562" s="105"/>
      <c r="D562" s="105"/>
    </row>
    <row r="563" spans="1:4" ht="41.25" customHeight="1">
      <c r="A563" s="160" t="s">
        <v>181</v>
      </c>
      <c r="B563" s="159"/>
      <c r="C563" s="105"/>
      <c r="D563" s="105"/>
    </row>
    <row r="564" spans="1:4" ht="12.75">
      <c r="A564" s="106"/>
      <c r="B564" s="91"/>
      <c r="C564" s="105"/>
      <c r="D564" s="105"/>
    </row>
    <row r="565" spans="1:4" ht="12.75">
      <c r="A565" s="132" t="s">
        <v>9</v>
      </c>
      <c r="B565" s="48">
        <v>2005</v>
      </c>
      <c r="C565" s="48">
        <v>2006</v>
      </c>
      <c r="D565" s="48" t="s">
        <v>154</v>
      </c>
    </row>
    <row r="566" spans="1:4" ht="12.75">
      <c r="A566" s="75" t="s">
        <v>172</v>
      </c>
      <c r="B566" s="48" t="s">
        <v>13</v>
      </c>
      <c r="C566" s="48" t="s">
        <v>13</v>
      </c>
      <c r="D566" s="48" t="s">
        <v>156</v>
      </c>
    </row>
    <row r="567" spans="1:4" ht="12.75">
      <c r="A567" s="50" t="s">
        <v>173</v>
      </c>
      <c r="B567" s="55">
        <v>3997.416666666667</v>
      </c>
      <c r="C567" s="55">
        <v>4318.416666666667</v>
      </c>
      <c r="D567" s="55">
        <v>321</v>
      </c>
    </row>
    <row r="568" spans="1:4" ht="12.75">
      <c r="A568" s="50" t="s">
        <v>174</v>
      </c>
      <c r="B568" s="55">
        <v>1879</v>
      </c>
      <c r="C568" s="55">
        <v>1915</v>
      </c>
      <c r="D568" s="55">
        <v>36</v>
      </c>
    </row>
    <row r="569" spans="1:4" ht="12.75">
      <c r="A569" s="50" t="s">
        <v>175</v>
      </c>
      <c r="B569" s="55">
        <v>-1396</v>
      </c>
      <c r="C569" s="55">
        <v>-1431</v>
      </c>
      <c r="D569" s="55">
        <v>-35</v>
      </c>
    </row>
    <row r="570" spans="1:4" ht="12.75">
      <c r="A570" s="77" t="s">
        <v>176</v>
      </c>
      <c r="B570" s="78">
        <v>4480.416666666667</v>
      </c>
      <c r="C570" s="78">
        <v>4802.416666666667</v>
      </c>
      <c r="D570" s="78">
        <v>322</v>
      </c>
    </row>
    <row r="571" spans="1:4" ht="12.75">
      <c r="A571" s="102"/>
      <c r="B571" s="103"/>
      <c r="C571" s="105"/>
      <c r="D571" s="105"/>
    </row>
    <row r="572" spans="1:4" ht="12.75">
      <c r="A572" s="132" t="s">
        <v>177</v>
      </c>
      <c r="B572" s="48">
        <v>2005</v>
      </c>
      <c r="C572" s="48">
        <v>2006</v>
      </c>
      <c r="D572" s="48" t="s">
        <v>154</v>
      </c>
    </row>
    <row r="573" spans="1:4" ht="21">
      <c r="A573" s="75" t="s">
        <v>172</v>
      </c>
      <c r="B573" s="48" t="s">
        <v>13</v>
      </c>
      <c r="C573" s="48" t="s">
        <v>178</v>
      </c>
      <c r="D573" s="48" t="s">
        <v>156</v>
      </c>
    </row>
    <row r="574" spans="1:4" ht="12.75">
      <c r="A574" s="145" t="s">
        <v>179</v>
      </c>
      <c r="B574" s="146"/>
      <c r="C574" s="146"/>
      <c r="D574" s="105"/>
    </row>
    <row r="575" spans="1:4" ht="12.75">
      <c r="A575" s="50" t="s">
        <v>173</v>
      </c>
      <c r="B575" s="55">
        <v>76212.40174834928</v>
      </c>
      <c r="C575" s="55">
        <f>C543*1000/C570</f>
        <v>70883.27057557827</v>
      </c>
      <c r="D575" s="55">
        <f>C575-B575</f>
        <v>-5329.131172771013</v>
      </c>
    </row>
    <row r="576" spans="1:4" ht="12.75">
      <c r="A576" s="102"/>
      <c r="B576" s="103"/>
      <c r="C576" s="105"/>
      <c r="D576" s="105"/>
    </row>
    <row r="577" spans="1:4" ht="12.75">
      <c r="A577" s="156" t="s">
        <v>293</v>
      </c>
      <c r="B577" s="157"/>
      <c r="C577" s="105">
        <f>B544/1000</f>
        <v>54.817</v>
      </c>
      <c r="D577" s="105">
        <f>D544/1000</f>
        <v>14.244</v>
      </c>
    </row>
    <row r="578" spans="1:4" ht="51.75" customHeight="1">
      <c r="A578" s="160" t="s">
        <v>246</v>
      </c>
      <c r="B578" s="159"/>
      <c r="C578" s="105"/>
      <c r="D578" s="105"/>
    </row>
    <row r="579" spans="1:4" ht="12.75">
      <c r="A579" s="106"/>
      <c r="B579" s="91"/>
      <c r="C579" s="105"/>
      <c r="D579" s="105"/>
    </row>
    <row r="580" spans="1:4" ht="12.75">
      <c r="A580" s="132" t="s">
        <v>9</v>
      </c>
      <c r="B580" s="48">
        <v>2005</v>
      </c>
      <c r="C580" s="48">
        <v>2006</v>
      </c>
      <c r="D580" s="48" t="s">
        <v>154</v>
      </c>
    </row>
    <row r="581" spans="1:4" ht="12.75">
      <c r="A581" s="56" t="s">
        <v>168</v>
      </c>
      <c r="B581" s="48" t="s">
        <v>13</v>
      </c>
      <c r="C581" s="48" t="s">
        <v>13</v>
      </c>
      <c r="D581" s="48" t="s">
        <v>156</v>
      </c>
    </row>
    <row r="582" spans="1:4" ht="12.75">
      <c r="A582" s="50" t="s">
        <v>169</v>
      </c>
      <c r="B582" s="55">
        <v>607.5</v>
      </c>
      <c r="C582" s="55">
        <v>604</v>
      </c>
      <c r="D582" s="55">
        <v>-3.5</v>
      </c>
    </row>
    <row r="583" spans="1:4" ht="12.75">
      <c r="A583" s="50" t="s">
        <v>170</v>
      </c>
      <c r="B583" s="55">
        <v>106.67</v>
      </c>
      <c r="C583" s="55">
        <v>99.67</v>
      </c>
      <c r="D583" s="55">
        <v>-7</v>
      </c>
    </row>
    <row r="584" spans="1:4" ht="12.75">
      <c r="A584" s="50" t="s">
        <v>171</v>
      </c>
      <c r="B584" s="55">
        <v>350.74</v>
      </c>
      <c r="C584" s="55">
        <v>488.75</v>
      </c>
      <c r="D584" s="55">
        <v>138.01</v>
      </c>
    </row>
    <row r="585" spans="1:4" ht="12.75">
      <c r="A585" s="77" t="s">
        <v>168</v>
      </c>
      <c r="B585" s="78">
        <v>1064.91</v>
      </c>
      <c r="C585" s="78">
        <v>1192.42</v>
      </c>
      <c r="D585" s="78">
        <f>127.51-0.02</f>
        <v>127.49000000000001</v>
      </c>
    </row>
    <row r="586" spans="1:4" ht="12.75">
      <c r="A586" s="102"/>
      <c r="B586" s="103"/>
      <c r="C586" s="105"/>
      <c r="D586" s="105"/>
    </row>
    <row r="587" spans="1:4" ht="12.75">
      <c r="A587" s="156" t="s">
        <v>82</v>
      </c>
      <c r="B587" s="157"/>
      <c r="C587" s="105">
        <f>B545/1000</f>
        <v>7.403</v>
      </c>
      <c r="D587" s="105">
        <f>D545/1000</f>
        <v>0</v>
      </c>
    </row>
    <row r="588" spans="1:4" ht="31.5" customHeight="1">
      <c r="A588" s="160" t="s">
        <v>122</v>
      </c>
      <c r="B588" s="159"/>
      <c r="C588" s="105"/>
      <c r="D588" s="105"/>
    </row>
    <row r="589" spans="1:4" ht="12.75">
      <c r="A589" s="106"/>
      <c r="B589" s="91"/>
      <c r="C589" s="124"/>
      <c r="D589" s="124"/>
    </row>
    <row r="590" spans="1:4" ht="12.75">
      <c r="A590" s="156" t="s">
        <v>294</v>
      </c>
      <c r="B590" s="157"/>
      <c r="C590" s="105">
        <f>B546/1000</f>
        <v>9.223</v>
      </c>
      <c r="D590" s="105">
        <f>D546/1000</f>
        <v>1.5802600000000002</v>
      </c>
    </row>
    <row r="591" spans="1:4" ht="27" customHeight="1">
      <c r="A591" s="160" t="s">
        <v>226</v>
      </c>
      <c r="B591" s="159"/>
      <c r="C591" s="105"/>
      <c r="D591" s="105"/>
    </row>
    <row r="592" spans="1:4" ht="12.75">
      <c r="A592" s="106"/>
      <c r="B592" s="91"/>
      <c r="C592" s="124"/>
      <c r="D592" s="124"/>
    </row>
    <row r="593" spans="1:4" ht="12.75">
      <c r="A593" s="156" t="s">
        <v>295</v>
      </c>
      <c r="B593" s="157"/>
      <c r="C593" s="105">
        <f>B547/1000</f>
        <v>25.875</v>
      </c>
      <c r="D593" s="105">
        <f>D547/1000</f>
        <v>5.784576000000005</v>
      </c>
    </row>
    <row r="594" spans="1:4" ht="43.5" customHeight="1">
      <c r="A594" s="160" t="s">
        <v>166</v>
      </c>
      <c r="B594" s="159"/>
      <c r="C594" s="105"/>
      <c r="D594" s="105"/>
    </row>
    <row r="595" spans="1:4" ht="42" customHeight="1">
      <c r="A595" s="160" t="s">
        <v>167</v>
      </c>
      <c r="B595" s="159"/>
      <c r="C595" s="105"/>
      <c r="D595" s="105"/>
    </row>
    <row r="596" spans="1:4" ht="41.25" customHeight="1">
      <c r="A596" s="160" t="s">
        <v>221</v>
      </c>
      <c r="B596" s="159"/>
      <c r="C596" s="105"/>
      <c r="D596" s="105"/>
    </row>
    <row r="597" spans="1:4" ht="12.75">
      <c r="A597" s="106"/>
      <c r="B597" s="91"/>
      <c r="C597" s="105"/>
      <c r="D597" s="105"/>
    </row>
    <row r="598" spans="1:4" ht="12.75">
      <c r="A598" s="132" t="s">
        <v>9</v>
      </c>
      <c r="B598" s="48">
        <v>2005</v>
      </c>
      <c r="C598" s="48">
        <v>2006</v>
      </c>
      <c r="D598" s="48" t="s">
        <v>154</v>
      </c>
    </row>
    <row r="599" spans="1:4" ht="12.75">
      <c r="A599" s="56" t="s">
        <v>162</v>
      </c>
      <c r="B599" s="48" t="s">
        <v>13</v>
      </c>
      <c r="C599" s="48" t="s">
        <v>13</v>
      </c>
      <c r="D599" s="48" t="s">
        <v>156</v>
      </c>
    </row>
    <row r="600" spans="1:4" ht="12.75">
      <c r="A600" s="50"/>
      <c r="B600" s="55"/>
      <c r="C600" s="55"/>
      <c r="D600" s="55"/>
    </row>
    <row r="601" spans="1:4" ht="12.75">
      <c r="A601" s="50" t="s">
        <v>163</v>
      </c>
      <c r="B601" s="55">
        <v>669</v>
      </c>
      <c r="C601" s="55">
        <v>636</v>
      </c>
      <c r="D601" s="55">
        <f>C601-B601</f>
        <v>-33</v>
      </c>
    </row>
    <row r="602" spans="1:4" ht="12.75">
      <c r="A602" s="50" t="s">
        <v>164</v>
      </c>
      <c r="B602" s="55">
        <v>110</v>
      </c>
      <c r="C602" s="55">
        <v>113</v>
      </c>
      <c r="D602" s="55">
        <f>C602-B602</f>
        <v>3</v>
      </c>
    </row>
    <row r="603" spans="1:4" ht="12.75">
      <c r="A603" s="77" t="s">
        <v>165</v>
      </c>
      <c r="B603" s="78">
        <f>SUM(B601:B602)</f>
        <v>779</v>
      </c>
      <c r="C603" s="78">
        <f>SUM(C601:C602)</f>
        <v>749</v>
      </c>
      <c r="D603" s="78">
        <f>SUM(D601:D602)</f>
        <v>-30</v>
      </c>
    </row>
    <row r="604" spans="1:4" ht="12.75">
      <c r="A604" s="106"/>
      <c r="B604" s="91"/>
      <c r="C604" s="124"/>
      <c r="D604" s="124"/>
    </row>
    <row r="605" spans="1:4" ht="12.75">
      <c r="A605" s="156" t="s">
        <v>296</v>
      </c>
      <c r="B605" s="157"/>
      <c r="C605" s="105">
        <f>B548/1000</f>
        <v>6.375</v>
      </c>
      <c r="D605" s="105">
        <f>D548/1000</f>
        <v>0</v>
      </c>
    </row>
    <row r="606" spans="1:4" ht="12.75" customHeight="1">
      <c r="A606" s="160" t="s">
        <v>98</v>
      </c>
      <c r="B606" s="159"/>
      <c r="C606" s="105"/>
      <c r="D606" s="105"/>
    </row>
    <row r="607" spans="1:4" ht="12.75">
      <c r="A607" s="102"/>
      <c r="B607" s="103"/>
      <c r="C607" s="105"/>
      <c r="D607" s="105"/>
    </row>
    <row r="608" spans="1:4" ht="12.75">
      <c r="A608" s="156" t="s">
        <v>297</v>
      </c>
      <c r="B608" s="157"/>
      <c r="C608" s="105">
        <f>B549/1000</f>
        <v>1.372</v>
      </c>
      <c r="D608" s="105">
        <f>D549/1000</f>
        <v>2.028</v>
      </c>
    </row>
    <row r="609" spans="1:4" ht="64.5" customHeight="1">
      <c r="A609" s="160" t="s">
        <v>134</v>
      </c>
      <c r="B609" s="159"/>
      <c r="C609" s="105"/>
      <c r="D609" s="105"/>
    </row>
    <row r="610" spans="1:4" ht="12.75">
      <c r="A610" s="106"/>
      <c r="B610" s="91"/>
      <c r="C610" s="124"/>
      <c r="D610" s="124"/>
    </row>
    <row r="611" spans="1:4" ht="12.75">
      <c r="A611" s="156" t="s">
        <v>298</v>
      </c>
      <c r="B611" s="157"/>
      <c r="C611" s="105">
        <f>B550/1000</f>
        <v>5.704</v>
      </c>
      <c r="D611" s="105">
        <f>D550/1000</f>
        <v>3.3450292358408187</v>
      </c>
    </row>
    <row r="612" spans="1:4" ht="27.75" customHeight="1">
      <c r="A612" s="160" t="s">
        <v>135</v>
      </c>
      <c r="B612" s="159"/>
      <c r="C612" s="105"/>
      <c r="D612" s="105"/>
    </row>
    <row r="613" spans="1:4" ht="12.75">
      <c r="A613" s="106"/>
      <c r="B613" s="91"/>
      <c r="C613" s="124"/>
      <c r="D613" s="124"/>
    </row>
    <row r="614" spans="1:4" ht="12.75">
      <c r="A614" s="156" t="s">
        <v>299</v>
      </c>
      <c r="B614" s="157"/>
      <c r="C614" s="105">
        <f>B551/1000</f>
        <v>33.246</v>
      </c>
      <c r="D614" s="105">
        <f>D551/1000</f>
        <v>20.76245476415917</v>
      </c>
    </row>
    <row r="615" spans="1:4" ht="28.5" customHeight="1">
      <c r="A615" s="160" t="s">
        <v>136</v>
      </c>
      <c r="B615" s="159"/>
      <c r="C615" s="105"/>
      <c r="D615" s="105"/>
    </row>
    <row r="616" spans="1:4" ht="12.75">
      <c r="A616" s="120"/>
      <c r="B616" s="121"/>
      <c r="C616" s="122"/>
      <c r="D616" s="122"/>
    </row>
    <row r="619" ht="15">
      <c r="A619" s="1" t="s">
        <v>300</v>
      </c>
    </row>
    <row r="620" ht="13.5" thickBot="1"/>
    <row r="621" spans="1:4" ht="12.75" customHeight="1">
      <c r="A621" s="3" t="s">
        <v>301</v>
      </c>
      <c r="B621" s="176" t="s">
        <v>80</v>
      </c>
      <c r="C621" s="168" t="s">
        <v>79</v>
      </c>
      <c r="D621" s="168" t="s">
        <v>231</v>
      </c>
    </row>
    <row r="622" spans="1:4" ht="12.75">
      <c r="A622" s="4"/>
      <c r="B622" s="177"/>
      <c r="C622" s="169"/>
      <c r="D622" s="169"/>
    </row>
    <row r="623" spans="1:4" ht="12.75">
      <c r="A623" s="4"/>
      <c r="B623" s="177"/>
      <c r="C623" s="169"/>
      <c r="D623" s="169"/>
    </row>
    <row r="624" spans="1:4" ht="13.5" thickBot="1">
      <c r="A624" s="5" t="s">
        <v>232</v>
      </c>
      <c r="B624" s="178"/>
      <c r="C624" s="170"/>
      <c r="D624" s="170"/>
    </row>
    <row r="625" spans="1:4" ht="12.75">
      <c r="A625" s="6"/>
      <c r="B625" s="34"/>
      <c r="C625" s="34"/>
      <c r="D625" s="35"/>
    </row>
    <row r="626" spans="1:4" ht="12.75">
      <c r="A626" s="12" t="s">
        <v>238</v>
      </c>
      <c r="B626" s="9"/>
      <c r="C626" s="9"/>
      <c r="D626" s="20"/>
    </row>
    <row r="627" spans="1:4" ht="12.75">
      <c r="A627" s="12"/>
      <c r="B627" s="9"/>
      <c r="C627" s="9"/>
      <c r="D627" s="20"/>
    </row>
    <row r="628" spans="1:4" ht="12.75">
      <c r="A628" s="8" t="s">
        <v>302</v>
      </c>
      <c r="B628" s="9">
        <v>60195</v>
      </c>
      <c r="C628" s="9">
        <v>69829</v>
      </c>
      <c r="D628" s="20">
        <f aca="true" t="shared" si="5" ref="D628:D633">C628-B628</f>
        <v>9634</v>
      </c>
    </row>
    <row r="629" spans="1:4" ht="12.75">
      <c r="A629" s="8" t="s">
        <v>303</v>
      </c>
      <c r="B629" s="9">
        <v>927</v>
      </c>
      <c r="C629" s="9">
        <v>927</v>
      </c>
      <c r="D629" s="20">
        <f t="shared" si="5"/>
        <v>0</v>
      </c>
    </row>
    <row r="630" spans="1:4" ht="12.75">
      <c r="A630" s="8" t="s">
        <v>304</v>
      </c>
      <c r="B630" s="9">
        <v>110779</v>
      </c>
      <c r="C630" s="9">
        <v>146078</v>
      </c>
      <c r="D630" s="20">
        <f t="shared" si="5"/>
        <v>35299</v>
      </c>
    </row>
    <row r="631" spans="1:4" ht="12.75">
      <c r="A631" s="8" t="s">
        <v>278</v>
      </c>
      <c r="B631" s="9">
        <v>1127</v>
      </c>
      <c r="C631" s="9">
        <v>3100</v>
      </c>
      <c r="D631" s="20">
        <f t="shared" si="5"/>
        <v>1973</v>
      </c>
    </row>
    <row r="632" spans="1:4" ht="12.75">
      <c r="A632" s="8" t="s">
        <v>305</v>
      </c>
      <c r="B632" s="9">
        <v>0</v>
      </c>
      <c r="C632" s="9">
        <v>0</v>
      </c>
      <c r="D632" s="20">
        <f t="shared" si="5"/>
        <v>0</v>
      </c>
    </row>
    <row r="633" spans="1:4" ht="12.75">
      <c r="A633" s="8" t="s">
        <v>306</v>
      </c>
      <c r="B633" s="9">
        <v>0</v>
      </c>
      <c r="C633" s="9">
        <v>0</v>
      </c>
      <c r="D633" s="20">
        <f t="shared" si="5"/>
        <v>0</v>
      </c>
    </row>
    <row r="634" spans="1:4" ht="13.5" thickBot="1">
      <c r="A634" s="31"/>
      <c r="B634" s="42"/>
      <c r="C634" s="42"/>
      <c r="D634" s="42"/>
    </row>
    <row r="635" spans="1:4" ht="13.5" thickBot="1">
      <c r="A635" s="29" t="s">
        <v>255</v>
      </c>
      <c r="B635" s="30">
        <f>SUM(B628:B634)</f>
        <v>173028</v>
      </c>
      <c r="C635" s="30">
        <f>SUM(C628:C634)</f>
        <v>219934</v>
      </c>
      <c r="D635" s="30">
        <f>C635-B635</f>
        <v>46906</v>
      </c>
    </row>
    <row r="637" spans="1:4" ht="27" customHeight="1">
      <c r="A637" s="163" t="s">
        <v>141</v>
      </c>
      <c r="B637" s="163"/>
      <c r="C637" s="163"/>
      <c r="D637" s="163"/>
    </row>
    <row r="639" spans="1:4" ht="25.5">
      <c r="A639" s="164"/>
      <c r="B639" s="165"/>
      <c r="C639" s="94" t="s">
        <v>93</v>
      </c>
      <c r="D639" s="95" t="s">
        <v>231</v>
      </c>
    </row>
    <row r="640" spans="1:4" ht="12.75">
      <c r="A640" s="166"/>
      <c r="B640" s="167"/>
      <c r="C640" s="96" t="s">
        <v>8</v>
      </c>
      <c r="D640" s="96" t="s">
        <v>8</v>
      </c>
    </row>
    <row r="641" spans="1:4" ht="12.75">
      <c r="A641" s="171" t="s">
        <v>255</v>
      </c>
      <c r="B641" s="172"/>
      <c r="C641" s="97">
        <f>B635/1000</f>
        <v>173.028</v>
      </c>
      <c r="D641" s="97">
        <f>D635/1000</f>
        <v>46.906</v>
      </c>
    </row>
    <row r="642" spans="1:4" ht="12.75">
      <c r="A642" s="98"/>
      <c r="B642" s="99"/>
      <c r="C642" s="101"/>
      <c r="D642" s="101"/>
    </row>
    <row r="643" spans="1:4" ht="12.75">
      <c r="A643" s="156" t="s">
        <v>302</v>
      </c>
      <c r="B643" s="157"/>
      <c r="C643" s="105">
        <f>B628/1000</f>
        <v>60.195</v>
      </c>
      <c r="D643" s="105">
        <f>D628/1000</f>
        <v>9.634</v>
      </c>
    </row>
    <row r="644" spans="1:4" ht="53.25" customHeight="1">
      <c r="A644" s="158" t="s">
        <v>133</v>
      </c>
      <c r="B644" s="159"/>
      <c r="C644" s="105"/>
      <c r="D644" s="105"/>
    </row>
    <row r="645" spans="1:4" ht="46.5" customHeight="1">
      <c r="A645" s="158" t="s">
        <v>161</v>
      </c>
      <c r="B645" s="159"/>
      <c r="C645" s="105"/>
      <c r="D645" s="105"/>
    </row>
    <row r="646" spans="1:4" ht="41.25" customHeight="1">
      <c r="A646" s="158" t="s">
        <v>123</v>
      </c>
      <c r="B646" s="159"/>
      <c r="C646" s="105"/>
      <c r="D646" s="105"/>
    </row>
    <row r="647" spans="1:4" ht="12.75">
      <c r="A647" s="106"/>
      <c r="B647" s="91"/>
      <c r="C647" s="105"/>
      <c r="D647" s="105"/>
    </row>
    <row r="648" spans="1:4" ht="12.75">
      <c r="A648" s="132" t="s">
        <v>159</v>
      </c>
      <c r="B648" s="48">
        <v>2005</v>
      </c>
      <c r="C648" s="48">
        <v>2006</v>
      </c>
      <c r="D648" s="48" t="s">
        <v>154</v>
      </c>
    </row>
    <row r="649" spans="1:4" ht="12.75">
      <c r="A649" s="75" t="s">
        <v>160</v>
      </c>
      <c r="B649" s="48" t="s">
        <v>13</v>
      </c>
      <c r="C649" s="48" t="s">
        <v>13</v>
      </c>
      <c r="D649" s="48" t="s">
        <v>156</v>
      </c>
    </row>
    <row r="650" spans="1:4" ht="12.75">
      <c r="A650" s="142"/>
      <c r="B650" s="144"/>
      <c r="C650" s="144"/>
      <c r="D650" s="105"/>
    </row>
    <row r="651" spans="1:4" ht="12.75">
      <c r="A651" s="50" t="s">
        <v>34</v>
      </c>
      <c r="B651" s="55">
        <v>72.91666666666667</v>
      </c>
      <c r="C651" s="55">
        <v>79.08333333333333</v>
      </c>
      <c r="D651" s="55">
        <f>C651-B651</f>
        <v>6.166666666666657</v>
      </c>
    </row>
    <row r="652" spans="1:4" ht="12.75">
      <c r="A652" s="102"/>
      <c r="B652" s="103"/>
      <c r="C652" s="105"/>
      <c r="D652" s="105"/>
    </row>
    <row r="653" spans="1:4" ht="12.75">
      <c r="A653" s="156" t="s">
        <v>303</v>
      </c>
      <c r="B653" s="157"/>
      <c r="C653" s="105">
        <f>B629/1000</f>
        <v>0.927</v>
      </c>
      <c r="D653" s="105">
        <f>D629/1000</f>
        <v>0</v>
      </c>
    </row>
    <row r="654" spans="1:4" ht="12.75">
      <c r="A654" s="160" t="s">
        <v>98</v>
      </c>
      <c r="B654" s="161"/>
      <c r="C654" s="105"/>
      <c r="D654" s="105"/>
    </row>
    <row r="655" spans="1:4" ht="12.75">
      <c r="A655" s="106"/>
      <c r="B655" s="91"/>
      <c r="C655" s="124"/>
      <c r="D655" s="124"/>
    </row>
    <row r="656" spans="1:4" ht="12.75">
      <c r="A656" s="156" t="s">
        <v>304</v>
      </c>
      <c r="B656" s="157"/>
      <c r="C656" s="105">
        <f>B630/1000</f>
        <v>110.779</v>
      </c>
      <c r="D656" s="105">
        <f>D630/1000</f>
        <v>35.299</v>
      </c>
    </row>
    <row r="657" spans="1:4" ht="52.5" customHeight="1">
      <c r="A657" s="160" t="s">
        <v>248</v>
      </c>
      <c r="B657" s="162"/>
      <c r="C657" s="105"/>
      <c r="D657" s="105"/>
    </row>
    <row r="658" spans="1:4" ht="68.25" customHeight="1">
      <c r="A658" s="160" t="s">
        <v>247</v>
      </c>
      <c r="B658" s="162"/>
      <c r="C658" s="105"/>
      <c r="D658" s="105"/>
    </row>
    <row r="659" spans="1:5" ht="70.5" customHeight="1">
      <c r="A659" s="160" t="s">
        <v>186</v>
      </c>
      <c r="B659" s="162"/>
      <c r="C659" s="105"/>
      <c r="D659" s="105"/>
      <c r="E659" s="150"/>
    </row>
    <row r="660" spans="1:4" ht="12.75">
      <c r="A660" s="106"/>
      <c r="B660" s="141"/>
      <c r="C660" s="105"/>
      <c r="D660" s="105"/>
    </row>
    <row r="661" spans="1:4" ht="12.75">
      <c r="A661" s="132" t="s">
        <v>9</v>
      </c>
      <c r="B661" s="48">
        <v>2005</v>
      </c>
      <c r="C661" s="48">
        <v>2006</v>
      </c>
      <c r="D661" s="48" t="s">
        <v>154</v>
      </c>
    </row>
    <row r="662" spans="1:4" ht="12.75">
      <c r="A662" s="56" t="s">
        <v>155</v>
      </c>
      <c r="B662" s="48" t="s">
        <v>13</v>
      </c>
      <c r="C662" s="48" t="s">
        <v>13</v>
      </c>
      <c r="D662" s="48" t="s">
        <v>156</v>
      </c>
    </row>
    <row r="663" spans="1:4" ht="12.75">
      <c r="A663" s="56"/>
      <c r="B663" s="48"/>
      <c r="C663" s="48"/>
      <c r="D663" s="48"/>
    </row>
    <row r="664" spans="1:4" ht="12.75">
      <c r="A664" s="50" t="s">
        <v>222</v>
      </c>
      <c r="B664" s="55">
        <v>1517</v>
      </c>
      <c r="C664" s="55">
        <f>B664*1.04</f>
        <v>1577.68</v>
      </c>
      <c r="D664" s="55">
        <f>C664-B664</f>
        <v>60.680000000000064</v>
      </c>
    </row>
    <row r="665" spans="1:4" ht="12.75">
      <c r="A665" s="50" t="s">
        <v>157</v>
      </c>
      <c r="B665" s="55">
        <v>630</v>
      </c>
      <c r="C665" s="55">
        <f>B665*1.04</f>
        <v>655.2</v>
      </c>
      <c r="D665" s="55">
        <f>C665-B665</f>
        <v>25.200000000000045</v>
      </c>
    </row>
    <row r="666" spans="1:4" ht="12.75">
      <c r="A666" s="77" t="s">
        <v>158</v>
      </c>
      <c r="B666" s="78">
        <f>B665+B664</f>
        <v>2147</v>
      </c>
      <c r="C666" s="78">
        <f>C665+C664</f>
        <v>2232.88</v>
      </c>
      <c r="D666" s="78">
        <f>D665+D664</f>
        <v>85.88000000000011</v>
      </c>
    </row>
    <row r="667" spans="1:4" ht="12.75">
      <c r="A667" s="106"/>
      <c r="B667" s="91"/>
      <c r="C667" s="124"/>
      <c r="D667" s="124"/>
    </row>
    <row r="668" spans="1:4" ht="12.75">
      <c r="A668" s="156" t="s">
        <v>278</v>
      </c>
      <c r="B668" s="157"/>
      <c r="C668" s="105">
        <f>B631/1000</f>
        <v>1.127</v>
      </c>
      <c r="D668" s="105">
        <f>D631/1000</f>
        <v>1.973</v>
      </c>
    </row>
    <row r="669" spans="1:4" ht="53.25" customHeight="1">
      <c r="A669" s="160" t="s">
        <v>99</v>
      </c>
      <c r="B669" s="152"/>
      <c r="C669" s="105"/>
      <c r="D669" s="105"/>
    </row>
    <row r="670" spans="1:4" ht="12.75">
      <c r="A670" s="106"/>
      <c r="B670" s="91"/>
      <c r="C670" s="124"/>
      <c r="D670" s="124"/>
    </row>
    <row r="671" spans="1:4" ht="12.75">
      <c r="A671" s="156" t="s">
        <v>305</v>
      </c>
      <c r="B671" s="157"/>
      <c r="C671" s="105">
        <f>B632/1000</f>
        <v>0</v>
      </c>
      <c r="D671" s="105">
        <f>D632/1000</f>
        <v>0</v>
      </c>
    </row>
    <row r="672" spans="1:4" ht="12.75">
      <c r="A672" s="160" t="s">
        <v>131</v>
      </c>
      <c r="B672" s="152"/>
      <c r="C672" s="105"/>
      <c r="D672" s="105"/>
    </row>
    <row r="673" spans="1:4" ht="12.75">
      <c r="A673" s="102"/>
      <c r="B673" s="103"/>
      <c r="C673" s="105"/>
      <c r="D673" s="105"/>
    </row>
    <row r="674" spans="1:4" ht="12.75">
      <c r="A674" s="156" t="s">
        <v>306</v>
      </c>
      <c r="B674" s="157"/>
      <c r="C674" s="105">
        <f>B633/1000</f>
        <v>0</v>
      </c>
      <c r="D674" s="105">
        <f>D633/1000</f>
        <v>0</v>
      </c>
    </row>
    <row r="675" spans="1:4" ht="12.75">
      <c r="A675" s="160" t="s">
        <v>132</v>
      </c>
      <c r="B675" s="152"/>
      <c r="C675" s="105"/>
      <c r="D675" s="105"/>
    </row>
    <row r="676" spans="1:4" ht="12.75">
      <c r="A676" s="120"/>
      <c r="B676" s="121"/>
      <c r="C676" s="122"/>
      <c r="D676" s="122"/>
    </row>
    <row r="677" spans="1:4" ht="12.75">
      <c r="A677" s="85"/>
      <c r="B677" s="85"/>
      <c r="C677" s="85"/>
      <c r="D677" s="85"/>
    </row>
    <row r="678" spans="1:4" ht="12.75">
      <c r="A678" s="85"/>
      <c r="B678" s="85"/>
      <c r="C678" s="85"/>
      <c r="D678" s="85"/>
    </row>
    <row r="679" spans="1:4" ht="15">
      <c r="A679" s="1" t="s">
        <v>307</v>
      </c>
      <c r="B679" s="85"/>
      <c r="C679" s="85"/>
      <c r="D679" s="85"/>
    </row>
    <row r="680" ht="13.5" thickBot="1"/>
    <row r="681" spans="1:4" ht="12.75" customHeight="1">
      <c r="A681" s="3" t="s">
        <v>308</v>
      </c>
      <c r="B681" s="176" t="s">
        <v>80</v>
      </c>
      <c r="C681" s="168" t="s">
        <v>79</v>
      </c>
      <c r="D681" s="168" t="s">
        <v>231</v>
      </c>
    </row>
    <row r="682" spans="1:4" ht="12.75">
      <c r="A682" s="4"/>
      <c r="B682" s="177"/>
      <c r="C682" s="169"/>
      <c r="D682" s="169"/>
    </row>
    <row r="683" spans="1:4" ht="12.75">
      <c r="A683" s="4"/>
      <c r="B683" s="177"/>
      <c r="C683" s="169"/>
      <c r="D683" s="169"/>
    </row>
    <row r="684" spans="1:4" ht="13.5" thickBot="1">
      <c r="A684" s="5" t="s">
        <v>232</v>
      </c>
      <c r="B684" s="178"/>
      <c r="C684" s="170"/>
      <c r="D684" s="170"/>
    </row>
    <row r="685" spans="1:4" ht="12.75">
      <c r="A685" s="6"/>
      <c r="B685" s="34"/>
      <c r="C685" s="34"/>
      <c r="D685" s="35"/>
    </row>
    <row r="686" spans="1:4" ht="12.75">
      <c r="A686" s="7" t="s">
        <v>95</v>
      </c>
      <c r="B686" s="36"/>
      <c r="C686" s="36"/>
      <c r="D686" s="37"/>
    </row>
    <row r="687" spans="1:4" ht="12.75">
      <c r="A687" s="25"/>
      <c r="B687" s="9"/>
      <c r="C687" s="9"/>
      <c r="D687" s="20"/>
    </row>
    <row r="688" spans="1:4" ht="12.75">
      <c r="A688" s="25" t="s">
        <v>270</v>
      </c>
      <c r="B688" s="9">
        <v>6610</v>
      </c>
      <c r="C688" s="9">
        <v>5308.23</v>
      </c>
      <c r="D688" s="20">
        <f>C688-B688</f>
        <v>-1301.7700000000004</v>
      </c>
    </row>
    <row r="689" spans="1:4" ht="12.75">
      <c r="A689" s="8" t="s">
        <v>309</v>
      </c>
      <c r="B689" s="9">
        <v>954</v>
      </c>
      <c r="C689" s="9">
        <v>954</v>
      </c>
      <c r="D689" s="20">
        <f>C689-B689</f>
        <v>0</v>
      </c>
    </row>
    <row r="690" spans="1:4" ht="13.5" thickBot="1">
      <c r="A690" s="8"/>
      <c r="B690" s="9"/>
      <c r="C690" s="9"/>
      <c r="D690" s="9"/>
    </row>
    <row r="691" spans="1:4" ht="13.5" thickBot="1">
      <c r="A691" s="10" t="s">
        <v>94</v>
      </c>
      <c r="B691" s="11">
        <f>SUM(B688:B690)</f>
        <v>7564</v>
      </c>
      <c r="C691" s="11">
        <f>SUM(C688:C690)</f>
        <v>6262.23</v>
      </c>
      <c r="D691" s="11">
        <f>C691-B691</f>
        <v>-1301.7700000000004</v>
      </c>
    </row>
    <row r="693" spans="1:4" ht="12.75">
      <c r="A693" s="163" t="s">
        <v>124</v>
      </c>
      <c r="B693" s="163"/>
      <c r="C693" s="163"/>
      <c r="D693" s="163"/>
    </row>
    <row r="695" spans="1:4" ht="25.5">
      <c r="A695" s="164"/>
      <c r="B695" s="165"/>
      <c r="C695" s="94" t="s">
        <v>93</v>
      </c>
      <c r="D695" s="95" t="s">
        <v>231</v>
      </c>
    </row>
    <row r="696" spans="1:4" ht="12.75">
      <c r="A696" s="166"/>
      <c r="B696" s="167"/>
      <c r="C696" s="96" t="s">
        <v>8</v>
      </c>
      <c r="D696" s="96" t="s">
        <v>8</v>
      </c>
    </row>
    <row r="697" spans="1:4" ht="12.75">
      <c r="A697" s="171" t="s">
        <v>94</v>
      </c>
      <c r="B697" s="172"/>
      <c r="C697" s="97">
        <f>B691/1000</f>
        <v>7.564</v>
      </c>
      <c r="D697" s="97">
        <f>D691/1000</f>
        <v>-1.3017700000000005</v>
      </c>
    </row>
    <row r="698" spans="1:4" ht="12.75">
      <c r="A698" s="98"/>
      <c r="B698" s="99"/>
      <c r="C698" s="101"/>
      <c r="D698" s="101"/>
    </row>
    <row r="699" spans="1:4" ht="12.75">
      <c r="A699" s="156" t="s">
        <v>270</v>
      </c>
      <c r="B699" s="157"/>
      <c r="C699" s="105">
        <f>B688/1000</f>
        <v>6.61</v>
      </c>
      <c r="D699" s="105">
        <f>D688/1000</f>
        <v>-1.3017700000000005</v>
      </c>
    </row>
    <row r="700" spans="1:5" ht="39.75" customHeight="1">
      <c r="A700" s="160" t="s">
        <v>125</v>
      </c>
      <c r="B700" s="161"/>
      <c r="C700" s="105"/>
      <c r="D700" s="105"/>
      <c r="E700" s="150"/>
    </row>
    <row r="701" spans="1:4" ht="12.75">
      <c r="A701" s="102"/>
      <c r="B701" s="103"/>
      <c r="C701" s="105"/>
      <c r="D701" s="105"/>
    </row>
    <row r="702" spans="1:4" ht="12.75">
      <c r="A702" s="156" t="s">
        <v>309</v>
      </c>
      <c r="B702" s="157"/>
      <c r="C702" s="105">
        <f>B689/1000</f>
        <v>0.954</v>
      </c>
      <c r="D702" s="105">
        <f>D689/1000</f>
        <v>0</v>
      </c>
    </row>
    <row r="703" spans="1:4" ht="12.75">
      <c r="A703" s="160" t="s">
        <v>98</v>
      </c>
      <c r="B703" s="161"/>
      <c r="C703" s="105"/>
      <c r="D703" s="105"/>
    </row>
    <row r="704" spans="1:4" ht="12.75">
      <c r="A704" s="120"/>
      <c r="B704" s="121"/>
      <c r="C704" s="122"/>
      <c r="D704" s="122"/>
    </row>
    <row r="707" ht="15">
      <c r="A707" s="1" t="s">
        <v>310</v>
      </c>
    </row>
    <row r="708" ht="13.5" thickBot="1"/>
    <row r="709" spans="1:4" ht="12.75" customHeight="1">
      <c r="A709" s="3" t="s">
        <v>311</v>
      </c>
      <c r="B709" s="176" t="s">
        <v>80</v>
      </c>
      <c r="C709" s="168" t="s">
        <v>79</v>
      </c>
      <c r="D709" s="168" t="s">
        <v>231</v>
      </c>
    </row>
    <row r="710" spans="1:4" ht="12.75">
      <c r="A710" s="4"/>
      <c r="B710" s="177"/>
      <c r="C710" s="169"/>
      <c r="D710" s="169"/>
    </row>
    <row r="711" spans="1:4" ht="12.75">
      <c r="A711" s="4"/>
      <c r="B711" s="177"/>
      <c r="C711" s="169"/>
      <c r="D711" s="169"/>
    </row>
    <row r="712" spans="1:4" ht="13.5" thickBot="1">
      <c r="A712" s="5" t="s">
        <v>232</v>
      </c>
      <c r="B712" s="178"/>
      <c r="C712" s="170"/>
      <c r="D712" s="170"/>
    </row>
    <row r="713" spans="1:4" ht="12.75">
      <c r="A713" s="6"/>
      <c r="B713" s="34"/>
      <c r="C713" s="34"/>
      <c r="D713" s="35"/>
    </row>
    <row r="714" spans="1:4" ht="12.75">
      <c r="A714" s="7" t="s">
        <v>95</v>
      </c>
      <c r="B714" s="36"/>
      <c r="C714" s="36"/>
      <c r="D714" s="37"/>
    </row>
    <row r="715" spans="1:4" ht="12.75">
      <c r="A715" s="7"/>
      <c r="B715" s="36"/>
      <c r="C715" s="36"/>
      <c r="D715" s="37"/>
    </row>
    <row r="716" spans="1:4" ht="12.75">
      <c r="A716" s="8" t="s">
        <v>270</v>
      </c>
      <c r="B716" s="9">
        <v>0</v>
      </c>
      <c r="C716" s="9">
        <v>800</v>
      </c>
      <c r="D716" s="20">
        <f aca="true" t="shared" si="6" ref="D716:D721">C716-B716</f>
        <v>800</v>
      </c>
    </row>
    <row r="717" spans="1:4" ht="12.75">
      <c r="A717" s="25" t="s">
        <v>273</v>
      </c>
      <c r="B717" s="9">
        <v>6234</v>
      </c>
      <c r="C717" s="9">
        <v>6234</v>
      </c>
      <c r="D717" s="20">
        <f t="shared" si="6"/>
        <v>0</v>
      </c>
    </row>
    <row r="718" spans="1:4" ht="12.75">
      <c r="A718" s="25" t="s">
        <v>278</v>
      </c>
      <c r="B718" s="9">
        <v>0</v>
      </c>
      <c r="C718" s="9">
        <v>5</v>
      </c>
      <c r="D718" s="20">
        <f t="shared" si="6"/>
        <v>5</v>
      </c>
    </row>
    <row r="719" spans="1:4" ht="12.75">
      <c r="A719" s="25" t="s">
        <v>234</v>
      </c>
      <c r="B719" s="9">
        <v>0</v>
      </c>
      <c r="C719" s="9">
        <v>80</v>
      </c>
      <c r="D719" s="20">
        <f t="shared" si="6"/>
        <v>80</v>
      </c>
    </row>
    <row r="720" spans="1:4" ht="12.75">
      <c r="A720" s="25" t="s">
        <v>282</v>
      </c>
      <c r="B720" s="9">
        <v>65496</v>
      </c>
      <c r="C720" s="9">
        <v>65496</v>
      </c>
      <c r="D720" s="20">
        <f t="shared" si="6"/>
        <v>0</v>
      </c>
    </row>
    <row r="721" spans="1:4" ht="12.75">
      <c r="A721" s="25" t="s">
        <v>312</v>
      </c>
      <c r="B721" s="9">
        <v>126675</v>
      </c>
      <c r="C721" s="9">
        <v>126675</v>
      </c>
      <c r="D721" s="20">
        <f t="shared" si="6"/>
        <v>0</v>
      </c>
    </row>
    <row r="722" spans="1:4" ht="13.5" thickBot="1">
      <c r="A722" s="25"/>
      <c r="B722" s="9"/>
      <c r="C722" s="9"/>
      <c r="D722" s="9"/>
    </row>
    <row r="723" spans="1:4" ht="13.5" thickBot="1">
      <c r="A723" s="10" t="s">
        <v>94</v>
      </c>
      <c r="B723" s="11">
        <f>SUM(B716:B722)</f>
        <v>198405</v>
      </c>
      <c r="C723" s="11">
        <f>SUM(C716:C722)</f>
        <v>199290</v>
      </c>
      <c r="D723" s="11">
        <f>C723-B723</f>
        <v>885</v>
      </c>
    </row>
    <row r="724" spans="1:4" ht="12.75">
      <c r="A724" s="6"/>
      <c r="B724" s="34"/>
      <c r="C724" s="34"/>
      <c r="D724" s="35"/>
    </row>
    <row r="725" spans="1:4" ht="12.75">
      <c r="A725" s="12" t="s">
        <v>238</v>
      </c>
      <c r="B725" s="9"/>
      <c r="C725" s="9"/>
      <c r="D725" s="20"/>
    </row>
    <row r="726" spans="1:4" ht="12.75">
      <c r="A726" s="12"/>
      <c r="B726" s="9"/>
      <c r="C726" s="9"/>
      <c r="D726" s="20"/>
    </row>
    <row r="727" spans="1:4" ht="12.75">
      <c r="A727" s="25" t="s">
        <v>282</v>
      </c>
      <c r="B727" s="9">
        <v>7441</v>
      </c>
      <c r="C727" s="9">
        <v>7441</v>
      </c>
      <c r="D727" s="20">
        <f>C727-B727</f>
        <v>0</v>
      </c>
    </row>
    <row r="728" spans="1:4" ht="13.5" thickBot="1">
      <c r="A728" s="25"/>
      <c r="B728" s="9"/>
      <c r="C728" s="9"/>
      <c r="D728" s="33"/>
    </row>
    <row r="729" spans="1:4" ht="13.5" thickBot="1">
      <c r="A729" s="14" t="s">
        <v>255</v>
      </c>
      <c r="B729" s="11">
        <f>SUM(B727:B728)</f>
        <v>7441</v>
      </c>
      <c r="C729" s="11">
        <f>SUM(C727:C728)</f>
        <v>7441</v>
      </c>
      <c r="D729" s="11">
        <f>C729-B729</f>
        <v>0</v>
      </c>
    </row>
    <row r="730" spans="1:4" ht="13.5" thickBot="1">
      <c r="A730" s="15" t="s">
        <v>256</v>
      </c>
      <c r="B730" s="32">
        <f>B723+B729</f>
        <v>205846</v>
      </c>
      <c r="C730" s="32">
        <f>C723+C729</f>
        <v>206731</v>
      </c>
      <c r="D730" s="11">
        <f>C730-B730</f>
        <v>885</v>
      </c>
    </row>
    <row r="732" spans="1:4" ht="27.75" customHeight="1">
      <c r="A732" s="163" t="s">
        <v>126</v>
      </c>
      <c r="B732" s="163"/>
      <c r="C732" s="163"/>
      <c r="D732" s="163"/>
    </row>
    <row r="734" spans="1:4" ht="25.5">
      <c r="A734" s="164"/>
      <c r="B734" s="165"/>
      <c r="C734" s="94" t="s">
        <v>93</v>
      </c>
      <c r="D734" s="95" t="s">
        <v>231</v>
      </c>
    </row>
    <row r="735" spans="1:4" ht="12.75">
      <c r="A735" s="166"/>
      <c r="B735" s="167"/>
      <c r="C735" s="96" t="s">
        <v>8</v>
      </c>
      <c r="D735" s="96" t="s">
        <v>8</v>
      </c>
    </row>
    <row r="736" spans="1:4" ht="12.75">
      <c r="A736" s="171" t="s">
        <v>94</v>
      </c>
      <c r="B736" s="172"/>
      <c r="C736" s="97">
        <f>B723/1000</f>
        <v>198.405</v>
      </c>
      <c r="D736" s="97">
        <f>D723/1000</f>
        <v>0.885</v>
      </c>
    </row>
    <row r="737" spans="1:4" ht="12.75">
      <c r="A737" s="98"/>
      <c r="B737" s="99"/>
      <c r="C737" s="101"/>
      <c r="D737" s="101"/>
    </row>
    <row r="738" spans="1:4" ht="12.75">
      <c r="A738" s="156" t="s">
        <v>270</v>
      </c>
      <c r="B738" s="157"/>
      <c r="C738" s="105">
        <f>B716/1000</f>
        <v>0</v>
      </c>
      <c r="D738" s="105">
        <f>D716/1000</f>
        <v>0.8</v>
      </c>
    </row>
    <row r="739" spans="1:4" ht="12.75">
      <c r="A739" s="160" t="s">
        <v>98</v>
      </c>
      <c r="B739" s="161"/>
      <c r="C739" s="105"/>
      <c r="D739" s="105"/>
    </row>
    <row r="740" spans="1:4" ht="12.75">
      <c r="A740" s="102"/>
      <c r="B740" s="103"/>
      <c r="C740" s="105"/>
      <c r="D740" s="105"/>
    </row>
    <row r="741" spans="1:4" ht="12.75">
      <c r="A741" s="156" t="s">
        <v>273</v>
      </c>
      <c r="B741" s="157"/>
      <c r="C741" s="105">
        <f>B717/1000</f>
        <v>6.234</v>
      </c>
      <c r="D741" s="105">
        <f>D717/1000</f>
        <v>0</v>
      </c>
    </row>
    <row r="742" spans="1:4" ht="12.75">
      <c r="A742" s="160" t="s">
        <v>98</v>
      </c>
      <c r="B742" s="161"/>
      <c r="C742" s="105"/>
      <c r="D742" s="105"/>
    </row>
    <row r="743" spans="1:4" ht="12.75">
      <c r="A743" s="102"/>
      <c r="B743" s="103"/>
      <c r="C743" s="105"/>
      <c r="D743" s="105"/>
    </row>
    <row r="744" spans="1:4" ht="12.75">
      <c r="A744" s="156" t="s">
        <v>278</v>
      </c>
      <c r="B744" s="157"/>
      <c r="C744" s="105">
        <f>B718/1000</f>
        <v>0</v>
      </c>
      <c r="D744" s="105">
        <f>D718/1000</f>
        <v>0.005</v>
      </c>
    </row>
    <row r="745" spans="1:4" ht="12.75">
      <c r="A745" s="160" t="s">
        <v>98</v>
      </c>
      <c r="B745" s="161"/>
      <c r="C745" s="105"/>
      <c r="D745" s="105"/>
    </row>
    <row r="746" spans="1:4" ht="12.75">
      <c r="A746" s="102"/>
      <c r="B746" s="103"/>
      <c r="C746" s="105"/>
      <c r="D746" s="105"/>
    </row>
    <row r="747" spans="1:4" ht="12.75">
      <c r="A747" s="156" t="s">
        <v>234</v>
      </c>
      <c r="B747" s="157"/>
      <c r="C747" s="105">
        <f>B719/1000</f>
        <v>0</v>
      </c>
      <c r="D747" s="105">
        <f>D719/1000</f>
        <v>0.08</v>
      </c>
    </row>
    <row r="748" spans="1:4" ht="12.75">
      <c r="A748" s="160" t="s">
        <v>98</v>
      </c>
      <c r="B748" s="161"/>
      <c r="C748" s="105"/>
      <c r="D748" s="105"/>
    </row>
    <row r="749" spans="1:4" ht="12.75">
      <c r="A749" s="102"/>
      <c r="B749" s="103"/>
      <c r="C749" s="105"/>
      <c r="D749" s="105"/>
    </row>
    <row r="750" spans="1:4" ht="12.75">
      <c r="A750" s="156" t="s">
        <v>282</v>
      </c>
      <c r="B750" s="157"/>
      <c r="C750" s="105">
        <f>B720/1000</f>
        <v>65.496</v>
      </c>
      <c r="D750" s="105">
        <f>D720/1000</f>
        <v>0</v>
      </c>
    </row>
    <row r="751" spans="1:4" ht="19.5" customHeight="1">
      <c r="A751" s="160" t="s">
        <v>127</v>
      </c>
      <c r="B751" s="161"/>
      <c r="C751" s="105"/>
      <c r="D751" s="105"/>
    </row>
    <row r="752" spans="1:4" ht="52.5" customHeight="1">
      <c r="A752" s="160" t="s">
        <v>153</v>
      </c>
      <c r="B752" s="161"/>
      <c r="C752" s="105"/>
      <c r="D752" s="105"/>
    </row>
    <row r="753" spans="1:4" ht="12.75">
      <c r="A753" s="102"/>
      <c r="B753" s="103"/>
      <c r="C753" s="105"/>
      <c r="D753" s="105"/>
    </row>
    <row r="754" spans="1:4" ht="12.75">
      <c r="A754" s="156" t="s">
        <v>312</v>
      </c>
      <c r="B754" s="157"/>
      <c r="C754" s="105">
        <f>B721/1000</f>
        <v>126.675</v>
      </c>
      <c r="D754" s="105">
        <f>D721/1000</f>
        <v>0</v>
      </c>
    </row>
    <row r="755" spans="1:4" ht="64.5" customHeight="1">
      <c r="A755" s="160" t="s">
        <v>128</v>
      </c>
      <c r="B755" s="161"/>
      <c r="C755" s="105"/>
      <c r="D755" s="105"/>
    </row>
    <row r="756" spans="1:4" ht="12.75">
      <c r="A756" s="120"/>
      <c r="B756" s="121"/>
      <c r="C756" s="122"/>
      <c r="D756" s="122"/>
    </row>
    <row r="757" spans="1:4" ht="25.5">
      <c r="A757" s="164"/>
      <c r="B757" s="165"/>
      <c r="C757" s="94" t="s">
        <v>93</v>
      </c>
      <c r="D757" s="95" t="s">
        <v>231</v>
      </c>
    </row>
    <row r="758" spans="1:4" ht="12.75">
      <c r="A758" s="166"/>
      <c r="B758" s="167"/>
      <c r="C758" s="96" t="s">
        <v>8</v>
      </c>
      <c r="D758" s="96" t="s">
        <v>8</v>
      </c>
    </row>
    <row r="759" spans="1:4" ht="12.75">
      <c r="A759" s="171" t="s">
        <v>255</v>
      </c>
      <c r="B759" s="172"/>
      <c r="C759" s="97">
        <f>B729/1000</f>
        <v>7.441</v>
      </c>
      <c r="D759" s="97">
        <f>D729/1000</f>
        <v>0</v>
      </c>
    </row>
    <row r="760" spans="1:4" ht="12.75">
      <c r="A760" s="98"/>
      <c r="B760" s="99"/>
      <c r="C760" s="101"/>
      <c r="D760" s="101"/>
    </row>
    <row r="761" spans="1:4" ht="12.75">
      <c r="A761" s="156" t="s">
        <v>282</v>
      </c>
      <c r="B761" s="157"/>
      <c r="C761" s="105">
        <f>B727/1000</f>
        <v>7.441</v>
      </c>
      <c r="D761" s="105">
        <f>D727/1000</f>
        <v>0</v>
      </c>
    </row>
    <row r="762" spans="1:4" ht="12.75">
      <c r="A762" s="160" t="s">
        <v>98</v>
      </c>
      <c r="B762" s="161"/>
      <c r="C762" s="105"/>
      <c r="D762" s="105"/>
    </row>
    <row r="763" spans="1:4" ht="12.75">
      <c r="A763" s="120"/>
      <c r="B763" s="121"/>
      <c r="C763" s="122"/>
      <c r="D763" s="122"/>
    </row>
    <row r="766" ht="15">
      <c r="A766" s="1" t="s">
        <v>313</v>
      </c>
    </row>
    <row r="767" ht="13.5" thickBot="1"/>
    <row r="768" spans="1:4" ht="12.75" customHeight="1">
      <c r="A768" s="3" t="s">
        <v>314</v>
      </c>
      <c r="B768" s="176" t="s">
        <v>80</v>
      </c>
      <c r="C768" s="168" t="s">
        <v>79</v>
      </c>
      <c r="D768" s="168" t="s">
        <v>231</v>
      </c>
    </row>
    <row r="769" spans="1:4" ht="12.75">
      <c r="A769" s="4"/>
      <c r="B769" s="177"/>
      <c r="C769" s="169"/>
      <c r="D769" s="169"/>
    </row>
    <row r="770" spans="1:4" ht="12.75">
      <c r="A770" s="4"/>
      <c r="B770" s="177"/>
      <c r="C770" s="169"/>
      <c r="D770" s="169"/>
    </row>
    <row r="771" spans="1:4" ht="13.5" thickBot="1">
      <c r="A771" s="5" t="s">
        <v>232</v>
      </c>
      <c r="B771" s="178"/>
      <c r="C771" s="170"/>
      <c r="D771" s="170"/>
    </row>
    <row r="772" spans="1:4" ht="12.75">
      <c r="A772" s="6"/>
      <c r="B772" s="34"/>
      <c r="C772" s="34"/>
      <c r="D772" s="35"/>
    </row>
    <row r="773" spans="1:4" ht="12.75">
      <c r="A773" s="12" t="s">
        <v>238</v>
      </c>
      <c r="B773" s="9"/>
      <c r="C773" s="9"/>
      <c r="D773" s="20"/>
    </row>
    <row r="774" spans="1:4" ht="12.75">
      <c r="A774" s="13"/>
      <c r="B774" s="9"/>
      <c r="C774" s="9"/>
      <c r="D774" s="20"/>
    </row>
    <row r="775" spans="1:4" ht="12.75">
      <c r="A775" s="8" t="s">
        <v>315</v>
      </c>
      <c r="B775" s="9">
        <v>191</v>
      </c>
      <c r="C775" s="134">
        <v>553</v>
      </c>
      <c r="D775" s="20">
        <f>C775-B775</f>
        <v>362</v>
      </c>
    </row>
    <row r="776" spans="1:4" ht="12.75">
      <c r="A776" s="8" t="s">
        <v>316</v>
      </c>
      <c r="B776" s="9">
        <v>606</v>
      </c>
      <c r="C776" s="134">
        <v>212</v>
      </c>
      <c r="D776" s="20">
        <f>C776-B776</f>
        <v>-394</v>
      </c>
    </row>
    <row r="777" spans="1:4" ht="12.75">
      <c r="A777" s="8" t="s">
        <v>317</v>
      </c>
      <c r="B777" s="9">
        <v>294</v>
      </c>
      <c r="C777" s="134">
        <v>502</v>
      </c>
      <c r="D777" s="20">
        <f>C777-B777</f>
        <v>208</v>
      </c>
    </row>
    <row r="778" spans="1:4" ht="12.75">
      <c r="A778" s="8" t="s">
        <v>318</v>
      </c>
      <c r="B778" s="9">
        <v>172524</v>
      </c>
      <c r="C778" s="134">
        <v>172524</v>
      </c>
      <c r="D778" s="20">
        <f>C778-B778</f>
        <v>0</v>
      </c>
    </row>
    <row r="779" spans="1:4" ht="12.75">
      <c r="A779" s="8" t="s">
        <v>319</v>
      </c>
      <c r="B779" s="9">
        <v>198914</v>
      </c>
      <c r="C779" s="134">
        <v>213532.5115151515</v>
      </c>
      <c r="D779" s="20">
        <f>C779-B779</f>
        <v>14618.511515151506</v>
      </c>
    </row>
    <row r="780" spans="1:4" ht="13.5" thickBot="1">
      <c r="A780" s="15"/>
      <c r="B780" s="30"/>
      <c r="C780" s="30"/>
      <c r="D780" s="30"/>
    </row>
    <row r="781" spans="1:4" ht="13.5" thickBot="1">
      <c r="A781" s="15" t="s">
        <v>255</v>
      </c>
      <c r="B781" s="30">
        <f>SUM(B775:B780)</f>
        <v>372529</v>
      </c>
      <c r="C781" s="30">
        <f>SUM(C775:C780)</f>
        <v>387323.5115151515</v>
      </c>
      <c r="D781" s="30">
        <f>C781-B781</f>
        <v>14794.511515151476</v>
      </c>
    </row>
    <row r="783" spans="1:4" ht="26.25" customHeight="1">
      <c r="A783" s="163" t="s">
        <v>129</v>
      </c>
      <c r="B783" s="163"/>
      <c r="C783" s="163"/>
      <c r="D783" s="163"/>
    </row>
    <row r="785" spans="1:4" ht="25.5">
      <c r="A785" s="164"/>
      <c r="B785" s="165"/>
      <c r="C785" s="94" t="s">
        <v>93</v>
      </c>
      <c r="D785" s="95" t="s">
        <v>231</v>
      </c>
    </row>
    <row r="786" spans="1:4" ht="12.75">
      <c r="A786" s="166"/>
      <c r="B786" s="167"/>
      <c r="C786" s="96" t="s">
        <v>8</v>
      </c>
      <c r="D786" s="96" t="s">
        <v>8</v>
      </c>
    </row>
    <row r="787" spans="1:4" ht="12.75">
      <c r="A787" s="171" t="s">
        <v>255</v>
      </c>
      <c r="B787" s="172"/>
      <c r="C787" s="97">
        <f>B781/1000</f>
        <v>372.529</v>
      </c>
      <c r="D787" s="97">
        <f>D781/1000</f>
        <v>14.794511515151477</v>
      </c>
    </row>
    <row r="788" spans="1:4" ht="12.75">
      <c r="A788" s="98"/>
      <c r="B788" s="99"/>
      <c r="C788" s="101"/>
      <c r="D788" s="101"/>
    </row>
    <row r="789" spans="1:4" ht="12.75">
      <c r="A789" s="156" t="s">
        <v>315</v>
      </c>
      <c r="B789" s="157"/>
      <c r="C789" s="105">
        <f>B775/1000</f>
        <v>0.191</v>
      </c>
      <c r="D789" s="105">
        <f>D775/1000</f>
        <v>0.362</v>
      </c>
    </row>
    <row r="790" spans="1:4" ht="12.75">
      <c r="A790" s="160" t="s">
        <v>98</v>
      </c>
      <c r="B790" s="161"/>
      <c r="C790" s="105"/>
      <c r="D790" s="105"/>
    </row>
    <row r="791" spans="1:4" ht="12.75">
      <c r="A791" s="102"/>
      <c r="B791" s="103"/>
      <c r="C791" s="105"/>
      <c r="D791" s="105"/>
    </row>
    <row r="792" spans="1:4" ht="12.75">
      <c r="A792" s="156" t="s">
        <v>316</v>
      </c>
      <c r="B792" s="157"/>
      <c r="C792" s="105">
        <f>B776/1000</f>
        <v>0.606</v>
      </c>
      <c r="D792" s="105">
        <f>D776/1000</f>
        <v>-0.394</v>
      </c>
    </row>
    <row r="793" spans="1:4" ht="12.75">
      <c r="A793" s="160" t="s">
        <v>98</v>
      </c>
      <c r="B793" s="161"/>
      <c r="C793" s="105"/>
      <c r="D793" s="105"/>
    </row>
    <row r="794" spans="1:4" ht="12.75">
      <c r="A794" s="102"/>
      <c r="B794" s="103"/>
      <c r="C794" s="105"/>
      <c r="D794" s="105"/>
    </row>
    <row r="795" spans="1:4" ht="12.75">
      <c r="A795" s="156" t="s">
        <v>317</v>
      </c>
      <c r="B795" s="157"/>
      <c r="C795" s="105">
        <f>B777/1000</f>
        <v>0.294</v>
      </c>
      <c r="D795" s="105">
        <f>D777/1000</f>
        <v>0.208</v>
      </c>
    </row>
    <row r="796" spans="1:4" ht="12.75">
      <c r="A796" s="160" t="s">
        <v>98</v>
      </c>
      <c r="B796" s="161"/>
      <c r="C796" s="105"/>
      <c r="D796" s="105"/>
    </row>
    <row r="797" spans="1:4" ht="12.75">
      <c r="A797" s="102"/>
      <c r="B797" s="103"/>
      <c r="C797" s="105"/>
      <c r="D797" s="105"/>
    </row>
    <row r="798" spans="1:4" ht="12.75">
      <c r="A798" s="156" t="s">
        <v>318</v>
      </c>
      <c r="B798" s="157"/>
      <c r="C798" s="105">
        <f>B778/1000</f>
        <v>172.524</v>
      </c>
      <c r="D798" s="105">
        <f>D778/1000</f>
        <v>0</v>
      </c>
    </row>
    <row r="799" spans="1:4" ht="12.75">
      <c r="A799" s="160" t="s">
        <v>98</v>
      </c>
      <c r="B799" s="161"/>
      <c r="C799" s="105"/>
      <c r="D799" s="105"/>
    </row>
    <row r="800" spans="1:4" ht="12.75">
      <c r="A800" s="102"/>
      <c r="B800" s="103"/>
      <c r="C800" s="105"/>
      <c r="D800" s="105"/>
    </row>
    <row r="801" spans="1:4" ht="12.75">
      <c r="A801" s="156" t="s">
        <v>319</v>
      </c>
      <c r="B801" s="157"/>
      <c r="C801" s="105">
        <f>B779/1000</f>
        <v>198.914</v>
      </c>
      <c r="D801" s="105">
        <f>D779/1000</f>
        <v>14.618511515151505</v>
      </c>
    </row>
    <row r="802" spans="1:4" ht="39.75" customHeight="1">
      <c r="A802" s="160" t="s">
        <v>223</v>
      </c>
      <c r="B802" s="161"/>
      <c r="C802" s="105"/>
      <c r="D802" s="105"/>
    </row>
    <row r="803" spans="1:4" ht="39.75" customHeight="1">
      <c r="A803" s="160" t="s">
        <v>249</v>
      </c>
      <c r="B803" s="161"/>
      <c r="C803" s="105"/>
      <c r="D803" s="105"/>
    </row>
    <row r="804" spans="1:4" ht="39.75" customHeight="1">
      <c r="A804" s="160" t="s">
        <v>250</v>
      </c>
      <c r="B804" s="161"/>
      <c r="C804" s="105"/>
      <c r="D804" s="105"/>
    </row>
    <row r="805" spans="1:4" ht="39.75" customHeight="1">
      <c r="A805" s="160" t="s">
        <v>253</v>
      </c>
      <c r="B805" s="161"/>
      <c r="C805" s="105"/>
      <c r="D805" s="105"/>
    </row>
    <row r="806" spans="1:4" ht="48" customHeight="1">
      <c r="A806" s="160" t="s">
        <v>130</v>
      </c>
      <c r="B806" s="161"/>
      <c r="C806" s="105"/>
      <c r="D806" s="105"/>
    </row>
    <row r="807" spans="1:4" ht="66.75" customHeight="1">
      <c r="A807" s="160" t="s">
        <v>152</v>
      </c>
      <c r="B807" s="161"/>
      <c r="C807" s="105"/>
      <c r="D807" s="105"/>
    </row>
    <row r="808" spans="1:4" ht="12.75">
      <c r="A808" s="120"/>
      <c r="B808" s="121"/>
      <c r="C808" s="122"/>
      <c r="D808" s="122"/>
    </row>
    <row r="811" ht="15">
      <c r="A811" s="1" t="s">
        <v>320</v>
      </c>
    </row>
    <row r="812" ht="13.5" thickBot="1"/>
    <row r="813" spans="1:4" ht="12.75" customHeight="1">
      <c r="A813" s="3" t="s">
        <v>3</v>
      </c>
      <c r="B813" s="176" t="s">
        <v>80</v>
      </c>
      <c r="C813" s="168" t="s">
        <v>79</v>
      </c>
      <c r="D813" s="168" t="s">
        <v>231</v>
      </c>
    </row>
    <row r="814" spans="1:4" ht="12.75">
      <c r="A814" s="4"/>
      <c r="B814" s="177"/>
      <c r="C814" s="169"/>
      <c r="D814" s="169"/>
    </row>
    <row r="815" spans="1:4" ht="12.75">
      <c r="A815" s="4"/>
      <c r="B815" s="177"/>
      <c r="C815" s="169"/>
      <c r="D815" s="169"/>
    </row>
    <row r="816" spans="1:4" ht="13.5" thickBot="1">
      <c r="A816" s="5" t="s">
        <v>232</v>
      </c>
      <c r="B816" s="178"/>
      <c r="C816" s="170"/>
      <c r="D816" s="170"/>
    </row>
    <row r="817" spans="1:4" ht="12.75">
      <c r="A817" s="6"/>
      <c r="B817" s="34"/>
      <c r="C817" s="34"/>
      <c r="D817" s="35"/>
    </row>
    <row r="818" spans="1:4" ht="12.75">
      <c r="A818" s="12" t="s">
        <v>96</v>
      </c>
      <c r="B818" s="9"/>
      <c r="C818" s="9"/>
      <c r="D818" s="20"/>
    </row>
    <row r="819" spans="1:4" ht="12.75">
      <c r="A819" s="13"/>
      <c r="B819" s="9"/>
      <c r="C819" s="9"/>
      <c r="D819" s="20"/>
    </row>
    <row r="820" spans="1:4" ht="12.75">
      <c r="A820" s="8" t="s">
        <v>321</v>
      </c>
      <c r="B820" s="9">
        <v>210266</v>
      </c>
      <c r="C820" s="9">
        <f>+B820+'[1]Skema B'!$E$158/1000+'[2]Udvidet generelt'!$E$7</f>
        <v>204016</v>
      </c>
      <c r="D820" s="20">
        <f>C820-B820</f>
        <v>-6250</v>
      </c>
    </row>
    <row r="821" spans="1:4" ht="12.75">
      <c r="A821" s="8" t="s">
        <v>322</v>
      </c>
      <c r="B821" s="9">
        <v>-1754</v>
      </c>
      <c r="C821" s="9">
        <f>+B821+'[1]Skema B'!$E$159/1000</f>
        <v>-1754</v>
      </c>
      <c r="D821" s="20">
        <f aca="true" t="shared" si="7" ref="D821:D829">C821-B821</f>
        <v>0</v>
      </c>
    </row>
    <row r="822" spans="1:4" ht="12.75" customHeight="1">
      <c r="A822" s="8" t="s">
        <v>323</v>
      </c>
      <c r="B822" s="9">
        <v>29603</v>
      </c>
      <c r="C822" s="9">
        <f>+B822+'[1]Skema B'!$E$160/1000+'[2]Udvidet generelt'!$E$8</f>
        <v>26581</v>
      </c>
      <c r="D822" s="20">
        <f t="shared" si="7"/>
        <v>-3022</v>
      </c>
    </row>
    <row r="823" spans="1:4" ht="12.75" customHeight="1">
      <c r="A823" s="8" t="s">
        <v>324</v>
      </c>
      <c r="B823" s="9">
        <v>0</v>
      </c>
      <c r="C823" s="9">
        <f>+B823+'[1]Skema B'!$E$161/1000+'[2]Udvidet generelt'!$E$9</f>
        <v>-283</v>
      </c>
      <c r="D823" s="20">
        <f t="shared" si="7"/>
        <v>-283</v>
      </c>
    </row>
    <row r="824" spans="1:4" ht="12.75">
      <c r="A824" s="8" t="s">
        <v>325</v>
      </c>
      <c r="B824" s="9">
        <v>-4500</v>
      </c>
      <c r="C824" s="9">
        <f>+B824+'[1]Skema B'!$E$165/1000</f>
        <v>-4257</v>
      </c>
      <c r="D824" s="20">
        <f t="shared" si="7"/>
        <v>243</v>
      </c>
    </row>
    <row r="825" spans="1:4" ht="12.75">
      <c r="A825" s="8" t="s">
        <v>78</v>
      </c>
      <c r="B825" s="9">
        <v>136100</v>
      </c>
      <c r="C825" s="9">
        <f>+B825+'[1]Skema B'!$E$166/1000</f>
        <v>141421</v>
      </c>
      <c r="D825" s="20">
        <f t="shared" si="7"/>
        <v>5321</v>
      </c>
    </row>
    <row r="826" spans="1:4" ht="12.75">
      <c r="A826" s="8" t="s">
        <v>326</v>
      </c>
      <c r="B826" s="9">
        <v>0</v>
      </c>
      <c r="C826" s="9">
        <v>0</v>
      </c>
      <c r="D826" s="20">
        <f t="shared" si="7"/>
        <v>0</v>
      </c>
    </row>
    <row r="827" spans="1:4" ht="12.75">
      <c r="A827" s="8" t="s">
        <v>327</v>
      </c>
      <c r="B827" s="9">
        <f>109558+3110</f>
        <v>112668</v>
      </c>
      <c r="C827" s="9">
        <f>+B827+'[1]Skema B'!$E$162/1000+'[2]Udvidet generelt'!$E$10</f>
        <v>81762</v>
      </c>
      <c r="D827" s="20">
        <f t="shared" si="7"/>
        <v>-30906</v>
      </c>
    </row>
    <row r="828" spans="1:4" ht="12.75">
      <c r="A828" s="8" t="s">
        <v>328</v>
      </c>
      <c r="B828" s="9">
        <v>-5365</v>
      </c>
      <c r="C828" s="9">
        <f>+B828+'[1]Skema B'!$E$163</f>
        <v>-5365</v>
      </c>
      <c r="D828" s="20">
        <f t="shared" si="7"/>
        <v>0</v>
      </c>
    </row>
    <row r="829" spans="1:4" ht="12.75">
      <c r="A829" s="8" t="s">
        <v>0</v>
      </c>
      <c r="B829" s="9">
        <v>41680</v>
      </c>
      <c r="C829" s="9">
        <f>+B829+'[1]Skema B'!$E$164/1000+'[2]Udvidet generelt'!$E$11</f>
        <v>35773</v>
      </c>
      <c r="D829" s="20">
        <f t="shared" si="7"/>
        <v>-5907</v>
      </c>
    </row>
    <row r="830" spans="1:4" ht="13.5" thickBot="1">
      <c r="A830" s="15"/>
      <c r="B830" s="30"/>
      <c r="C830" s="30"/>
      <c r="D830" s="133"/>
    </row>
    <row r="831" spans="1:4" ht="13.5" thickBot="1">
      <c r="A831" s="29" t="s">
        <v>255</v>
      </c>
      <c r="B831" s="30">
        <f>SUM(B820:B830)</f>
        <v>518698</v>
      </c>
      <c r="C831" s="30">
        <f>SUM(C820:C830)</f>
        <v>477894</v>
      </c>
      <c r="D831" s="30">
        <f>C831-B831</f>
        <v>-40804</v>
      </c>
    </row>
    <row r="833" spans="1:4" ht="47.25" customHeight="1">
      <c r="A833" s="163" t="s">
        <v>218</v>
      </c>
      <c r="B833" s="163"/>
      <c r="C833" s="163"/>
      <c r="D833" s="163"/>
    </row>
    <row r="835" spans="1:4" ht="25.5">
      <c r="A835" s="164"/>
      <c r="B835" s="165"/>
      <c r="C835" s="94" t="s">
        <v>93</v>
      </c>
      <c r="D835" s="95" t="s">
        <v>231</v>
      </c>
    </row>
    <row r="836" spans="1:4" ht="12.75">
      <c r="A836" s="166"/>
      <c r="B836" s="167"/>
      <c r="C836" s="96" t="s">
        <v>8</v>
      </c>
      <c r="D836" s="96" t="s">
        <v>8</v>
      </c>
    </row>
    <row r="837" spans="1:4" ht="12.75">
      <c r="A837" s="171" t="s">
        <v>255</v>
      </c>
      <c r="B837" s="172"/>
      <c r="C837" s="97">
        <f>B831/1000</f>
        <v>518.698</v>
      </c>
      <c r="D837" s="97">
        <f>D831/1000</f>
        <v>-40.804</v>
      </c>
    </row>
    <row r="838" spans="1:4" ht="12.75">
      <c r="A838" s="98"/>
      <c r="B838" s="99"/>
      <c r="C838" s="101"/>
      <c r="D838" s="101"/>
    </row>
    <row r="839" spans="1:4" ht="12.75">
      <c r="A839" s="156" t="s">
        <v>321</v>
      </c>
      <c r="B839" s="157"/>
      <c r="C839" s="105">
        <f>B820/1000</f>
        <v>210.266</v>
      </c>
      <c r="D839" s="105">
        <f>D820/1000</f>
        <v>-6.25</v>
      </c>
    </row>
    <row r="840" spans="1:4" ht="57" customHeight="1">
      <c r="A840" s="160" t="s">
        <v>215</v>
      </c>
      <c r="B840" s="159"/>
      <c r="C840" s="105"/>
      <c r="D840" s="105"/>
    </row>
    <row r="841" spans="1:4" ht="12.75">
      <c r="A841" s="102"/>
      <c r="B841" s="103"/>
      <c r="C841" s="105"/>
      <c r="D841" s="105"/>
    </row>
    <row r="842" spans="1:4" ht="12.75">
      <c r="A842" s="156" t="s">
        <v>322</v>
      </c>
      <c r="B842" s="157"/>
      <c r="C842" s="105">
        <f>B821/1000</f>
        <v>-1.754</v>
      </c>
      <c r="D842" s="105">
        <f>D821/1000</f>
        <v>0</v>
      </c>
    </row>
    <row r="843" spans="1:4" ht="12.75">
      <c r="A843" s="160" t="s">
        <v>140</v>
      </c>
      <c r="B843" s="159"/>
      <c r="C843" s="105"/>
      <c r="D843" s="105"/>
    </row>
    <row r="844" spans="1:4" ht="12.75">
      <c r="A844" s="102"/>
      <c r="B844" s="103"/>
      <c r="C844" s="105"/>
      <c r="D844" s="105"/>
    </row>
    <row r="845" spans="1:4" ht="12.75">
      <c r="A845" s="156" t="s">
        <v>323</v>
      </c>
      <c r="B845" s="157"/>
      <c r="C845" s="105">
        <f>B822/1000</f>
        <v>29.603</v>
      </c>
      <c r="D845" s="105">
        <f>D822/1000</f>
        <v>-3.022</v>
      </c>
    </row>
    <row r="846" spans="1:4" ht="44.25" customHeight="1">
      <c r="A846" s="160" t="s">
        <v>144</v>
      </c>
      <c r="B846" s="159"/>
      <c r="C846" s="105"/>
      <c r="D846" s="105"/>
    </row>
    <row r="847" spans="1:4" ht="12.75">
      <c r="A847" s="102"/>
      <c r="B847" s="103"/>
      <c r="C847" s="105"/>
      <c r="D847" s="105"/>
    </row>
    <row r="848" spans="1:4" ht="12.75">
      <c r="A848" s="156" t="s">
        <v>324</v>
      </c>
      <c r="B848" s="157"/>
      <c r="C848" s="105">
        <f>B823/1000</f>
        <v>0</v>
      </c>
      <c r="D848" s="105">
        <f>D823/1000</f>
        <v>-0.283</v>
      </c>
    </row>
    <row r="849" spans="1:4" ht="12.75">
      <c r="A849" s="160" t="s">
        <v>143</v>
      </c>
      <c r="B849" s="159"/>
      <c r="C849" s="105"/>
      <c r="D849" s="105"/>
    </row>
    <row r="850" spans="1:4" ht="12.75">
      <c r="A850" s="102"/>
      <c r="B850" s="103"/>
      <c r="C850" s="105"/>
      <c r="D850" s="105"/>
    </row>
    <row r="851" spans="1:4" ht="12.75">
      <c r="A851" s="156" t="s">
        <v>325</v>
      </c>
      <c r="B851" s="157"/>
      <c r="C851" s="105">
        <f>B824/1000</f>
        <v>-4.5</v>
      </c>
      <c r="D851" s="105">
        <f>D824/1000</f>
        <v>0.243</v>
      </c>
    </row>
    <row r="852" spans="1:4" ht="12.75">
      <c r="A852" s="160" t="s">
        <v>143</v>
      </c>
      <c r="B852" s="159"/>
      <c r="C852" s="105"/>
      <c r="D852" s="105"/>
    </row>
    <row r="853" spans="1:4" ht="12.75">
      <c r="A853" s="102"/>
      <c r="B853" s="103"/>
      <c r="C853" s="105"/>
      <c r="D853" s="105"/>
    </row>
    <row r="854" spans="1:4" ht="12.75">
      <c r="A854" s="156" t="s">
        <v>78</v>
      </c>
      <c r="B854" s="157"/>
      <c r="C854" s="105">
        <f>B825/1000</f>
        <v>136.1</v>
      </c>
      <c r="D854" s="105">
        <f>D825/1000</f>
        <v>5.321</v>
      </c>
    </row>
    <row r="855" spans="1:4" ht="42" customHeight="1">
      <c r="A855" s="160" t="s">
        <v>224</v>
      </c>
      <c r="B855" s="159"/>
      <c r="C855" s="105"/>
      <c r="D855" s="105"/>
    </row>
    <row r="856" spans="1:4" ht="12.75">
      <c r="A856" s="102"/>
      <c r="B856" s="103"/>
      <c r="C856" s="105"/>
      <c r="D856" s="105"/>
    </row>
    <row r="857" spans="1:4" ht="12.75">
      <c r="A857" s="156" t="s">
        <v>326</v>
      </c>
      <c r="B857" s="157"/>
      <c r="C857" s="105">
        <f>B826/1000</f>
        <v>0</v>
      </c>
      <c r="D857" s="105">
        <f>D826/1000</f>
        <v>0</v>
      </c>
    </row>
    <row r="858" spans="1:4" ht="12.75">
      <c r="A858" s="160" t="s">
        <v>140</v>
      </c>
      <c r="B858" s="159"/>
      <c r="C858" s="105"/>
      <c r="D858" s="105"/>
    </row>
    <row r="859" spans="1:4" ht="12.75">
      <c r="A859" s="102"/>
      <c r="B859" s="103"/>
      <c r="C859" s="105"/>
      <c r="D859" s="105"/>
    </row>
    <row r="860" spans="1:4" ht="12.75">
      <c r="A860" s="156" t="s">
        <v>327</v>
      </c>
      <c r="B860" s="157"/>
      <c r="C860" s="105">
        <f>B827/1000</f>
        <v>112.668</v>
      </c>
      <c r="D860" s="105">
        <f>D827/1000</f>
        <v>-30.906</v>
      </c>
    </row>
    <row r="861" spans="1:4" ht="81" customHeight="1">
      <c r="A861" s="160" t="s">
        <v>216</v>
      </c>
      <c r="B861" s="159"/>
      <c r="C861" s="105"/>
      <c r="D861" s="105"/>
    </row>
    <row r="862" spans="1:4" ht="12.75">
      <c r="A862" s="102"/>
      <c r="B862" s="103"/>
      <c r="C862" s="105"/>
      <c r="D862" s="105"/>
    </row>
    <row r="863" spans="1:4" ht="12.75">
      <c r="A863" s="156" t="s">
        <v>328</v>
      </c>
      <c r="B863" s="157"/>
      <c r="C863" s="105">
        <f>B828/1000</f>
        <v>-5.365</v>
      </c>
      <c r="D863" s="105">
        <f>D828/1000</f>
        <v>0</v>
      </c>
    </row>
    <row r="864" spans="1:4" ht="12.75">
      <c r="A864" s="160" t="s">
        <v>140</v>
      </c>
      <c r="B864" s="159"/>
      <c r="C864" s="105"/>
      <c r="D864" s="105"/>
    </row>
    <row r="865" spans="1:4" ht="12.75">
      <c r="A865" s="102"/>
      <c r="B865" s="103"/>
      <c r="C865" s="105"/>
      <c r="D865" s="105"/>
    </row>
    <row r="866" spans="1:4" ht="12.75">
      <c r="A866" s="156" t="s">
        <v>0</v>
      </c>
      <c r="B866" s="157"/>
      <c r="C866" s="105">
        <f>B829/1000</f>
        <v>41.68</v>
      </c>
      <c r="D866" s="105">
        <f>D829/1000</f>
        <v>-5.907</v>
      </c>
    </row>
    <row r="867" spans="1:4" ht="79.5" customHeight="1">
      <c r="A867" s="160" t="s">
        <v>217</v>
      </c>
      <c r="B867" s="159"/>
      <c r="C867" s="105"/>
      <c r="D867" s="105"/>
    </row>
    <row r="868" spans="1:4" ht="12.75">
      <c r="A868" s="120"/>
      <c r="B868" s="121"/>
      <c r="C868" s="122"/>
      <c r="D868" s="122"/>
    </row>
  </sheetData>
  <mergeCells count="299">
    <mergeCell ref="A381:B381"/>
    <mergeCell ref="A497:B497"/>
    <mergeCell ref="A485:B485"/>
    <mergeCell ref="A486:B486"/>
    <mergeCell ref="A487:B487"/>
    <mergeCell ref="A488:B488"/>
    <mergeCell ref="A398:B398"/>
    <mergeCell ref="A395:B395"/>
    <mergeCell ref="A658:B658"/>
    <mergeCell ref="A804:B804"/>
    <mergeCell ref="A563:B563"/>
    <mergeCell ref="A562:B562"/>
    <mergeCell ref="B536:B539"/>
    <mergeCell ref="A140:B140"/>
    <mergeCell ref="A143:B143"/>
    <mergeCell ref="A502:B502"/>
    <mergeCell ref="A508:B508"/>
    <mergeCell ref="A505:B505"/>
    <mergeCell ref="A511:B511"/>
    <mergeCell ref="A509:B509"/>
    <mergeCell ref="A506:B506"/>
    <mergeCell ref="A846:B846"/>
    <mergeCell ref="A849:B849"/>
    <mergeCell ref="A302:B302"/>
    <mergeCell ref="A281:A282"/>
    <mergeCell ref="A315:B315"/>
    <mergeCell ref="A837:B837"/>
    <mergeCell ref="A839:B839"/>
    <mergeCell ref="A842:B842"/>
    <mergeCell ref="A795:B795"/>
    <mergeCell ref="A798:B798"/>
    <mergeCell ref="A855:B855"/>
    <mergeCell ref="A243:B243"/>
    <mergeCell ref="A306:B306"/>
    <mergeCell ref="A309:B309"/>
    <mergeCell ref="A303:B303"/>
    <mergeCell ref="A298:B299"/>
    <mergeCell ref="A274:B274"/>
    <mergeCell ref="A308:B308"/>
    <mergeCell ref="A300:B300"/>
    <mergeCell ref="A835:B836"/>
    <mergeCell ref="A863:B863"/>
    <mergeCell ref="A866:B866"/>
    <mergeCell ref="A845:B845"/>
    <mergeCell ref="A848:B848"/>
    <mergeCell ref="A851:B851"/>
    <mergeCell ref="A854:B854"/>
    <mergeCell ref="A857:B857"/>
    <mergeCell ref="A860:B860"/>
    <mergeCell ref="A864:B864"/>
    <mergeCell ref="A852:B852"/>
    <mergeCell ref="A833:D833"/>
    <mergeCell ref="A802:B802"/>
    <mergeCell ref="A803:B803"/>
    <mergeCell ref="A806:B806"/>
    <mergeCell ref="A807:B807"/>
    <mergeCell ref="A805:B805"/>
    <mergeCell ref="A843:B843"/>
    <mergeCell ref="A840:B840"/>
    <mergeCell ref="A736:B736"/>
    <mergeCell ref="B709:B712"/>
    <mergeCell ref="B768:B771"/>
    <mergeCell ref="A738:B738"/>
    <mergeCell ref="A754:B754"/>
    <mergeCell ref="A757:B758"/>
    <mergeCell ref="A759:B759"/>
    <mergeCell ref="A761:B761"/>
    <mergeCell ref="C709:C712"/>
    <mergeCell ref="D709:D712"/>
    <mergeCell ref="A695:B696"/>
    <mergeCell ref="A697:B697"/>
    <mergeCell ref="A699:B699"/>
    <mergeCell ref="A702:B702"/>
    <mergeCell ref="A700:B700"/>
    <mergeCell ref="A703:B703"/>
    <mergeCell ref="A641:B641"/>
    <mergeCell ref="D621:D624"/>
    <mergeCell ref="C621:C624"/>
    <mergeCell ref="A646:B646"/>
    <mergeCell ref="A645:B645"/>
    <mergeCell ref="A426:B426"/>
    <mergeCell ref="A421:B421"/>
    <mergeCell ref="A424:B424"/>
    <mergeCell ref="A478:B478"/>
    <mergeCell ref="A466:B467"/>
    <mergeCell ref="A475:B475"/>
    <mergeCell ref="A437:B437"/>
    <mergeCell ref="A464:D464"/>
    <mergeCell ref="B443:B446"/>
    <mergeCell ref="C443:C446"/>
    <mergeCell ref="A420:B420"/>
    <mergeCell ref="A423:B423"/>
    <mergeCell ref="A413:B413"/>
    <mergeCell ref="A414:B414"/>
    <mergeCell ref="A357:D357"/>
    <mergeCell ref="A359:B360"/>
    <mergeCell ref="A406:B406"/>
    <mergeCell ref="A412:B412"/>
    <mergeCell ref="A405:B405"/>
    <mergeCell ref="A376:B376"/>
    <mergeCell ref="A380:B380"/>
    <mergeCell ref="A400:B400"/>
    <mergeCell ref="A394:B394"/>
    <mergeCell ref="A392:B392"/>
    <mergeCell ref="D202:D205"/>
    <mergeCell ref="C202:C205"/>
    <mergeCell ref="A237:B237"/>
    <mergeCell ref="A223:B224"/>
    <mergeCell ref="A225:B225"/>
    <mergeCell ref="A233:B233"/>
    <mergeCell ref="A230:B230"/>
    <mergeCell ref="A228:B228"/>
    <mergeCell ref="A231:B231"/>
    <mergeCell ref="C3:C6"/>
    <mergeCell ref="D3:D6"/>
    <mergeCell ref="A27:D27"/>
    <mergeCell ref="A221:D221"/>
    <mergeCell ref="A33:B33"/>
    <mergeCell ref="A36:B36"/>
    <mergeCell ref="A67:B67"/>
    <mergeCell ref="A78:B78"/>
    <mergeCell ref="A40:B40"/>
    <mergeCell ref="A68:B68"/>
    <mergeCell ref="A742:B742"/>
    <mergeCell ref="A752:B752"/>
    <mergeCell ref="A750:B750"/>
    <mergeCell ref="B3:B6"/>
    <mergeCell ref="A69:B69"/>
    <mergeCell ref="A70:B70"/>
    <mergeCell ref="A195:B195"/>
    <mergeCell ref="A374:B374"/>
    <mergeCell ref="A361:B361"/>
    <mergeCell ref="A373:B373"/>
    <mergeCell ref="C536:C539"/>
    <mergeCell ref="D536:D539"/>
    <mergeCell ref="B621:B624"/>
    <mergeCell ref="A555:D555"/>
    <mergeCell ref="A557:B558"/>
    <mergeCell ref="A559:B559"/>
    <mergeCell ref="A561:B561"/>
    <mergeCell ref="A577:B577"/>
    <mergeCell ref="A615:B615"/>
    <mergeCell ref="A590:B590"/>
    <mergeCell ref="D768:D771"/>
    <mergeCell ref="B813:B816"/>
    <mergeCell ref="C813:C816"/>
    <mergeCell ref="D813:D816"/>
    <mergeCell ref="A783:D783"/>
    <mergeCell ref="A785:B786"/>
    <mergeCell ref="A787:B787"/>
    <mergeCell ref="A789:B789"/>
    <mergeCell ref="A793:B793"/>
    <mergeCell ref="A801:B801"/>
    <mergeCell ref="A790:B790"/>
    <mergeCell ref="C768:C771"/>
    <mergeCell ref="A741:B741"/>
    <mergeCell ref="A744:B744"/>
    <mergeCell ref="A747:B747"/>
    <mergeCell ref="A762:B762"/>
    <mergeCell ref="A751:B751"/>
    <mergeCell ref="A755:B755"/>
    <mergeCell ref="A748:B748"/>
    <mergeCell ref="A745:B745"/>
    <mergeCell ref="A796:B796"/>
    <mergeCell ref="A799:B799"/>
    <mergeCell ref="A792:B792"/>
    <mergeCell ref="A397:B397"/>
    <mergeCell ref="A739:B739"/>
    <mergeCell ref="A732:D732"/>
    <mergeCell ref="A734:B735"/>
    <mergeCell ref="A612:B612"/>
    <mergeCell ref="A669:B669"/>
    <mergeCell ref="A668:B668"/>
    <mergeCell ref="A245:A246"/>
    <mergeCell ref="A236:B236"/>
    <mergeCell ref="A202:A203"/>
    <mergeCell ref="A29:B30"/>
    <mergeCell ref="A31:B31"/>
    <mergeCell ref="A43:A44"/>
    <mergeCell ref="A51:A52"/>
    <mergeCell ref="A37:B37"/>
    <mergeCell ref="A38:B38"/>
    <mergeCell ref="A39:B39"/>
    <mergeCell ref="A296:D296"/>
    <mergeCell ref="D281:D284"/>
    <mergeCell ref="C336:C339"/>
    <mergeCell ref="B336:B339"/>
    <mergeCell ref="C281:C284"/>
    <mergeCell ref="A311:B311"/>
    <mergeCell ref="A314:B314"/>
    <mergeCell ref="A317:A318"/>
    <mergeCell ref="D336:D339"/>
    <mergeCell ref="A79:B79"/>
    <mergeCell ref="A142:B142"/>
    <mergeCell ref="A139:B139"/>
    <mergeCell ref="A149:A150"/>
    <mergeCell ref="B149:B152"/>
    <mergeCell ref="A135:B136"/>
    <mergeCell ref="A132:B132"/>
    <mergeCell ref="A108:B108"/>
    <mergeCell ref="A113:A114"/>
    <mergeCell ref="A111:B111"/>
    <mergeCell ref="A312:B312"/>
    <mergeCell ref="A192:B192"/>
    <mergeCell ref="A240:B240"/>
    <mergeCell ref="A234:B234"/>
    <mergeCell ref="A239:B239"/>
    <mergeCell ref="A227:B227"/>
    <mergeCell ref="B202:B205"/>
    <mergeCell ref="A242:B242"/>
    <mergeCell ref="A305:B305"/>
    <mergeCell ref="B281:B284"/>
    <mergeCell ref="A176:B176"/>
    <mergeCell ref="A193:B193"/>
    <mergeCell ref="A196:B196"/>
    <mergeCell ref="A169:D169"/>
    <mergeCell ref="A185:B186"/>
    <mergeCell ref="A175:B175"/>
    <mergeCell ref="A189:B189"/>
    <mergeCell ref="A187:B187"/>
    <mergeCell ref="D149:D152"/>
    <mergeCell ref="A171:B172"/>
    <mergeCell ref="A173:B173"/>
    <mergeCell ref="A137:B137"/>
    <mergeCell ref="C149:C152"/>
    <mergeCell ref="A80:B80"/>
    <mergeCell ref="A81:B81"/>
    <mergeCell ref="A82:B82"/>
    <mergeCell ref="A110:B110"/>
    <mergeCell ref="A109:B109"/>
    <mergeCell ref="A84:A85"/>
    <mergeCell ref="A671:B671"/>
    <mergeCell ref="A674:B674"/>
    <mergeCell ref="A672:B672"/>
    <mergeCell ref="A693:D693"/>
    <mergeCell ref="D681:D684"/>
    <mergeCell ref="A675:B675"/>
    <mergeCell ref="B681:B684"/>
    <mergeCell ref="C681:C684"/>
    <mergeCell ref="A591:B591"/>
    <mergeCell ref="A588:B588"/>
    <mergeCell ref="A609:B609"/>
    <mergeCell ref="A608:B608"/>
    <mergeCell ref="A593:B593"/>
    <mergeCell ref="A605:B605"/>
    <mergeCell ref="A594:B594"/>
    <mergeCell ref="A595:B595"/>
    <mergeCell ref="A596:B596"/>
    <mergeCell ref="A606:B606"/>
    <mergeCell ref="A503:B503"/>
    <mergeCell ref="A587:B587"/>
    <mergeCell ref="A522:B522"/>
    <mergeCell ref="A525:B525"/>
    <mergeCell ref="A529:B529"/>
    <mergeCell ref="A526:B526"/>
    <mergeCell ref="A523:B523"/>
    <mergeCell ref="A578:B578"/>
    <mergeCell ref="A530:B530"/>
    <mergeCell ref="A527:B527"/>
    <mergeCell ref="A513:B513"/>
    <mergeCell ref="A514:B514"/>
    <mergeCell ref="A515:B515"/>
    <mergeCell ref="A468:B468"/>
    <mergeCell ref="A477:B477"/>
    <mergeCell ref="A480:B480"/>
    <mergeCell ref="A481:B481"/>
    <mergeCell ref="A484:B484"/>
    <mergeCell ref="A500:B500"/>
    <mergeCell ref="A512:B512"/>
    <mergeCell ref="D443:D446"/>
    <mergeCell ref="A436:B436"/>
    <mergeCell ref="A375:B375"/>
    <mergeCell ref="A377:B377"/>
    <mergeCell ref="A378:B378"/>
    <mergeCell ref="A379:B379"/>
    <mergeCell ref="A382:B382"/>
    <mergeCell ref="A383:B383"/>
    <mergeCell ref="A401:B401"/>
    <mergeCell ref="A403:B403"/>
    <mergeCell ref="A867:B867"/>
    <mergeCell ref="A861:B861"/>
    <mergeCell ref="A858:B858"/>
    <mergeCell ref="A404:B404"/>
    <mergeCell ref="A430:B430"/>
    <mergeCell ref="A427:B427"/>
    <mergeCell ref="A429:B429"/>
    <mergeCell ref="A483:B483"/>
    <mergeCell ref="A499:B499"/>
    <mergeCell ref="A659:B659"/>
    <mergeCell ref="A611:B611"/>
    <mergeCell ref="A644:B644"/>
    <mergeCell ref="A654:B654"/>
    <mergeCell ref="A657:B657"/>
    <mergeCell ref="A656:B656"/>
    <mergeCell ref="A643:B643"/>
    <mergeCell ref="A653:B653"/>
    <mergeCell ref="A614:B614"/>
    <mergeCell ref="A637:D637"/>
    <mergeCell ref="A639:B640"/>
  </mergeCells>
  <printOptions/>
  <pageMargins left="0.75" right="0.75" top="1" bottom="1" header="0" footer="0"/>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Uddannelses- og Ungdomsforvaltningen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BUF</dc:creator>
  <cp:keywords/>
  <dc:description/>
  <cp:lastModifiedBy>CI</cp:lastModifiedBy>
  <cp:lastPrinted>2006-10-27T14:45:43Z</cp:lastPrinted>
  <dcterms:created xsi:type="dcterms:W3CDTF">2006-10-05T12:12:15Z</dcterms:created>
  <dcterms:modified xsi:type="dcterms:W3CDTF">2006-10-27T14:46:04Z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jitsuDocumentOpenedAndNotYetMarkedAsEDocInExcel">
    <vt:bool>false</vt:bool>
  </property>
  <property fmtid="{D5CDD505-2E9C-101B-9397-08002B2CF9AE}" pid="3" name="ICLInviaDocumentId">
    <vt:lpwstr>{EA8434D4-DB50-472A-9719-CF617DEFDAFA}</vt:lpwstr>
  </property>
  <property fmtid="{D5CDD505-2E9C-101B-9397-08002B2CF9AE}" pid="4" name="ICLInviaNewDocument">
    <vt:bool>false</vt:bool>
  </property>
  <property fmtid="{D5CDD505-2E9C-101B-9397-08002B2CF9AE}" pid="5" name="ICLInviaLocalDocument">
    <vt:bool>true</vt:bool>
  </property>
  <property fmtid="{D5CDD505-2E9C-101B-9397-08002B2CF9AE}" pid="6" name="ICLInviaTemplate">
    <vt:bool>false</vt:bool>
  </property>
  <property fmtid="{D5CDD505-2E9C-101B-9397-08002B2CF9AE}" pid="7" name="eDocWrapped">
    <vt:bool>true</vt:bool>
  </property>
  <property fmtid="{D5CDD505-2E9C-101B-9397-08002B2CF9AE}" pid="8" name="ICLInviaIsBeingSaved">
    <vt:bool>true</vt:bool>
  </property>
</Properties>
</file>