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640" activeTab="0"/>
  </bookViews>
  <sheets>
    <sheet name="Forside" sheetId="1" r:id="rId1"/>
    <sheet name="Soc. 10%" sheetId="2" r:id="rId2"/>
    <sheet name="Soc. 11%" sheetId="3" r:id="rId3"/>
    <sheet name="Soc. 11,5%" sheetId="4" r:id="rId4"/>
    <sheet name="Soc. 15%" sheetId="5" r:id="rId5"/>
    <sheet name="Soc. 17,5%" sheetId="6" r:id="rId6"/>
    <sheet name="Soc. 20%" sheetId="7" r:id="rId7"/>
    <sheet name="SKNR-liste" sheetId="8" r:id="rId8"/>
  </sheets>
  <definedNames/>
  <calcPr fullCalcOnLoad="1"/>
</workbook>
</file>

<file path=xl/sharedStrings.xml><?xml version="1.0" encoding="utf-8"?>
<sst xmlns="http://schemas.openxmlformats.org/spreadsheetml/2006/main" count="640" uniqueCount="148">
  <si>
    <t>SKNR</t>
  </si>
  <si>
    <t>ORG</t>
  </si>
  <si>
    <t>AFD</t>
  </si>
  <si>
    <t>AFDBET</t>
  </si>
  <si>
    <t>DISTR</t>
  </si>
  <si>
    <t>DISTRBET</t>
  </si>
  <si>
    <t>DISTRORG</t>
  </si>
  <si>
    <t>DISTRAFD</t>
  </si>
  <si>
    <t>Den Classenske Legatskole</t>
  </si>
  <si>
    <t>Den centrale Bydel</t>
  </si>
  <si>
    <t>Sølvgades skole</t>
  </si>
  <si>
    <t>Nyboder skole</t>
  </si>
  <si>
    <t>Øster Farimagsgades Skole</t>
  </si>
  <si>
    <t>Østerbro</t>
  </si>
  <si>
    <t>Christianshavns Skole</t>
  </si>
  <si>
    <t>Guldberg Skole</t>
  </si>
  <si>
    <t>Nørrebro</t>
  </si>
  <si>
    <t>Randersgades Skole</t>
  </si>
  <si>
    <t>Vibenshus Skole</t>
  </si>
  <si>
    <t>Heibergskolen</t>
  </si>
  <si>
    <t>Sortedamskolen</t>
  </si>
  <si>
    <t>Strandvejsskolen</t>
  </si>
  <si>
    <t>Kildevældsskolen</t>
  </si>
  <si>
    <t>Hellig Kors Skole</t>
  </si>
  <si>
    <t>Blågårdsskolen</t>
  </si>
  <si>
    <t>Jagtvejens Skole</t>
  </si>
  <si>
    <t>Havremarkens Skole</t>
  </si>
  <si>
    <t>Hillerødgades Skole</t>
  </si>
  <si>
    <t>Heimdalsgades Overbygningsskole</t>
  </si>
  <si>
    <t>Klostervængets Skole</t>
  </si>
  <si>
    <t>Rådmandsgades Skole</t>
  </si>
  <si>
    <t>Holbergskolen</t>
  </si>
  <si>
    <t>Bispebjerg</t>
  </si>
  <si>
    <t>Lundehusskolen</t>
  </si>
  <si>
    <t>Bispebjerg Skole</t>
  </si>
  <si>
    <t>Grundtvigskolen</t>
  </si>
  <si>
    <t>Frederikssundsvejens Skole</t>
  </si>
  <si>
    <t>Grøndalsvængets Skole</t>
  </si>
  <si>
    <t>Tingbjerg Skole</t>
  </si>
  <si>
    <t>Vanløse, Brønshøj/Husum</t>
  </si>
  <si>
    <t>Voldparkens Skole</t>
  </si>
  <si>
    <t>Husum Skole</t>
  </si>
  <si>
    <t>Korsager Skole</t>
  </si>
  <si>
    <t>Hyltebjerg Skole</t>
  </si>
  <si>
    <t>Vanløse Skole</t>
  </si>
  <si>
    <t>Kirkebjerg Skole</t>
  </si>
  <si>
    <t>Katrinedals Skole</t>
  </si>
  <si>
    <t>Gasværksvejens skole</t>
  </si>
  <si>
    <t>Vesterbro/Kgs. Enghave</t>
  </si>
  <si>
    <t>Oehlenschlægersgades Skole</t>
  </si>
  <si>
    <t>Matthæusgades Skole</t>
  </si>
  <si>
    <t>Enghave Plads Skole</t>
  </si>
  <si>
    <t>Vesterbro Ny Skole</t>
  </si>
  <si>
    <t>Valby Skole</t>
  </si>
  <si>
    <t>Valby</t>
  </si>
  <si>
    <t>Ålholm Skole</t>
  </si>
  <si>
    <t>Hanssted Skole</t>
  </si>
  <si>
    <t>Lykkebo Skole</t>
  </si>
  <si>
    <t>Kirsebærhavens Skole</t>
  </si>
  <si>
    <t>Vigerslev Allés Skole</t>
  </si>
  <si>
    <t>Bavnehøj Skole</t>
  </si>
  <si>
    <t>Ellebjerg Skole</t>
  </si>
  <si>
    <t>Sundpark Skole</t>
  </si>
  <si>
    <t>Amager</t>
  </si>
  <si>
    <t>Østrigsgades skole</t>
  </si>
  <si>
    <t>Sønderbro Skole</t>
  </si>
  <si>
    <t>Skolen på Islands Brygge</t>
  </si>
  <si>
    <t>Peder Lykke Skolen</t>
  </si>
  <si>
    <t>Dyvekeskolen</t>
  </si>
  <si>
    <t>Højdevangens Skole</t>
  </si>
  <si>
    <t>Amager Fælled Skole</t>
  </si>
  <si>
    <t>Gerbrandskolen</t>
  </si>
  <si>
    <t>Sundbyøster Skole</t>
  </si>
  <si>
    <t>Skolen ved Sundet</t>
  </si>
  <si>
    <t>Bellahøj Skole</t>
  </si>
  <si>
    <t>Brønshøj Skole</t>
  </si>
  <si>
    <t>Rødkilde Skole</t>
  </si>
  <si>
    <t>Utterslev Skole</t>
  </si>
  <si>
    <t>Skt. Annæ Gymnasium</t>
  </si>
  <si>
    <t>Garanti</t>
  </si>
  <si>
    <t>forslag</t>
  </si>
  <si>
    <t>Difference</t>
  </si>
  <si>
    <t>Garantimodel</t>
  </si>
  <si>
    <t>mellem</t>
  </si>
  <si>
    <t>udmelding og</t>
  </si>
  <si>
    <t>Skoler</t>
  </si>
  <si>
    <t>omfattet af</t>
  </si>
  <si>
    <t>Skoler, der er</t>
  </si>
  <si>
    <t>Langelinieskolen</t>
  </si>
  <si>
    <t>Nr.</t>
  </si>
  <si>
    <t xml:space="preserve">9 skoler </t>
  </si>
  <si>
    <t>Samlet for 63 skoler</t>
  </si>
  <si>
    <t>Årlige under-</t>
  </si>
  <si>
    <t>visningstimer</t>
  </si>
  <si>
    <t>11 skoler</t>
  </si>
  <si>
    <t>Sociale</t>
  </si>
  <si>
    <t>kriterier 12,5 %</t>
  </si>
  <si>
    <t>kriterier 15,0 %</t>
  </si>
  <si>
    <t>Procent</t>
  </si>
  <si>
    <t xml:space="preserve">Elevfaktorerne i Elevtalsmodellen er reduceret med 3,11 procent for, at forslaget ikke forøger det samlede tildelte timetal til skolerne.   </t>
  </si>
  <si>
    <t>Skoler, der får tildelt et større timetal, er markeret med fed skrifttype.</t>
  </si>
  <si>
    <t>kriterier 17,5 %</t>
  </si>
  <si>
    <t>14 skoler</t>
  </si>
  <si>
    <t xml:space="preserve">Elevfaktorerne i Elevtalsmodellen er reduceret med 6,37 procent for, at forslaget ikke forøger det samlede tildelte timetal til skolerne.   </t>
  </si>
  <si>
    <t>Udmelding</t>
  </si>
  <si>
    <t>Forslag</t>
  </si>
  <si>
    <t>kriterier 12,5%</t>
  </si>
  <si>
    <t>kriterier 20%</t>
  </si>
  <si>
    <t xml:space="preserve">Elevfaktorerne i Elevtalsmodellen er reduceret med 9,73 procent for, at forslaget ikke forøger det samlede tildelte timetal til skolerne.   </t>
  </si>
  <si>
    <t>17 skoler</t>
  </si>
  <si>
    <t>Lærerposter</t>
  </si>
  <si>
    <t>kriterier 11,5 %</t>
  </si>
  <si>
    <t>kriterier 11,0 %</t>
  </si>
  <si>
    <t>kriterier 10,0 %</t>
  </si>
  <si>
    <t>10 skoler</t>
  </si>
  <si>
    <t xml:space="preserve">Elevfaktorerne i Elevtalsmodellen er øget med 3,03 procent for, at forslaget ikke formindsker det samlede tildelte timetal til skolerne.   </t>
  </si>
  <si>
    <t xml:space="preserve">Elevfaktorerne i Elevtalsmodellen er øget med 1,82 procent for, at forslaget ikke formindsker det samlede tildelte timetal til skolerne.   </t>
  </si>
  <si>
    <t xml:space="preserve">Elevfaktorerne i Elevtalsmodellen er øget med 1,21 procent for, at forslaget ikke formindsker det samlede tildelte timetal til skolerne.   </t>
  </si>
  <si>
    <t>opgjort</t>
  </si>
  <si>
    <t>i</t>
  </si>
  <si>
    <t>Supplerende oplysninger</t>
  </si>
  <si>
    <t xml:space="preserve"> 0.-4. kl.</t>
  </si>
  <si>
    <t>5.-9. kl.</t>
  </si>
  <si>
    <t>BILAG 3: BEREGNINGER VEDR. UDMELDING EFTER DE SOCIALE KRITERIER</t>
  </si>
  <si>
    <t>Det må bemærkes, at beregningerne er foretaget i forhold til indeværende skoleår 2006/07.</t>
  </si>
  <si>
    <t xml:space="preserve">Som det kan ses i de efterfølgende regneark, er det specielt samspillet mellem klassekvotienten og skolens sociale baggrund, </t>
  </si>
  <si>
    <t>Skoler med højere klassekvotienter er derimod mindre påvirkede af tilsvarende ændring.</t>
  </si>
  <si>
    <t xml:space="preserve">(fx Klostervængets Skole) påvirkes væsentligt selv ved en mindre sænkning af procentsats for udmelding efter sociale kriterier. </t>
  </si>
  <si>
    <t>der påvirker resultatet, når man ændrer procentsatsen. Ressourcen til socialt belastede skoler med lave klassekvotienter</t>
  </si>
  <si>
    <t>DISTRIKT AMAGER</t>
  </si>
  <si>
    <t>DISTRIKT BISPEBJERG</t>
  </si>
  <si>
    <t>DISTRIKT DEN CENTRALE BYDEL</t>
  </si>
  <si>
    <t>DISTRIKT NØRREBRO</t>
  </si>
  <si>
    <t>DISTRIKT VALBY</t>
  </si>
  <si>
    <t>DISTRIKT VANLØSE, BRØNSHØJ/HUSUM</t>
  </si>
  <si>
    <t>DISTRIKT VESTERBRO/KGS. ENGHAVE</t>
  </si>
  <si>
    <t>DISTRIKT ØSTERBRO</t>
  </si>
  <si>
    <t>Ressourcen</t>
  </si>
  <si>
    <t>pr. elev</t>
  </si>
  <si>
    <t>(elevtal pr. 20/2-07)</t>
  </si>
  <si>
    <t xml:space="preserve">1.-9. klasser </t>
  </si>
  <si>
    <t>Klassekvotienter*</t>
  </si>
  <si>
    <t>Elevtal**</t>
  </si>
  <si>
    <t>*</t>
  </si>
  <si>
    <t>**</t>
  </si>
  <si>
    <t>opgørelsesdato 20.2.2007</t>
  </si>
  <si>
    <t>opgørelsesdato 5.9.2006</t>
  </si>
  <si>
    <t>Skolestørrelsen (her opgjort som antal elever i 1.-9. klasser) har derimod mindre effekt i denne sammenhæng.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</si>
</sst>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" fontId="2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5" xfId="0" applyFont="1" applyBorder="1" applyAlignment="1">
      <alignment/>
    </xf>
    <xf numFmtId="4" fontId="2" fillId="0" borderId="5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4" fontId="2" fillId="0" borderId="7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" fontId="0" fillId="0" borderId="9" xfId="0" applyNumberFormat="1" applyBorder="1" applyAlignment="1">
      <alignment/>
    </xf>
    <xf numFmtId="0" fontId="2" fillId="0" borderId="9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4" fontId="0" fillId="0" borderId="9" xfId="0" applyNumberFormat="1" applyFont="1" applyBorder="1" applyAlignment="1">
      <alignment/>
    </xf>
    <xf numFmtId="10" fontId="2" fillId="0" borderId="0" xfId="0" applyNumberFormat="1" applyFont="1" applyBorder="1" applyAlignment="1">
      <alignment/>
    </xf>
    <xf numFmtId="10" fontId="0" fillId="0" borderId="0" xfId="0" applyNumberFormat="1" applyAlignment="1">
      <alignment/>
    </xf>
    <xf numFmtId="4" fontId="2" fillId="0" borderId="5" xfId="0" applyNumberFormat="1" applyFont="1" applyBorder="1" applyAlignment="1" quotePrefix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2" fillId="0" borderId="7" xfId="0" applyNumberFormat="1" applyFon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0" xfId="0" applyNumberFormat="1" applyAlignment="1">
      <alignment/>
    </xf>
    <xf numFmtId="10" fontId="2" fillId="0" borderId="2" xfId="0" applyNumberFormat="1" applyFont="1" applyBorder="1" applyAlignment="1">
      <alignment/>
    </xf>
    <xf numFmtId="10" fontId="2" fillId="0" borderId="5" xfId="0" applyNumberFormat="1" applyFont="1" applyBorder="1" applyAlignment="1">
      <alignment/>
    </xf>
    <xf numFmtId="10" fontId="0" fillId="0" borderId="0" xfId="0" applyNumberFormat="1" applyBorder="1" applyAlignment="1">
      <alignment/>
    </xf>
    <xf numFmtId="10" fontId="0" fillId="0" borderId="9" xfId="0" applyNumberFormat="1" applyBorder="1" applyAlignment="1">
      <alignment/>
    </xf>
    <xf numFmtId="10" fontId="0" fillId="0" borderId="11" xfId="0" applyNumberFormat="1" applyBorder="1" applyAlignment="1">
      <alignment/>
    </xf>
    <xf numFmtId="10" fontId="2" fillId="0" borderId="7" xfId="0" applyNumberFormat="1" applyFont="1" applyBorder="1" applyAlignment="1">
      <alignment/>
    </xf>
    <xf numFmtId="10" fontId="0" fillId="0" borderId="13" xfId="0" applyNumberForma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4" fontId="2" fillId="0" borderId="21" xfId="0" applyNumberFormat="1" applyFont="1" applyBorder="1" applyAlignment="1">
      <alignment/>
    </xf>
    <xf numFmtId="10" fontId="2" fillId="0" borderId="21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4" fontId="2" fillId="0" borderId="9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19" xfId="0" applyFont="1" applyBorder="1" applyAlignment="1">
      <alignment/>
    </xf>
    <xf numFmtId="0" fontId="0" fillId="0" borderId="23" xfId="0" applyFont="1" applyBorder="1" applyAlignment="1">
      <alignment/>
    </xf>
    <xf numFmtId="1" fontId="0" fillId="0" borderId="9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2" fillId="0" borderId="7" xfId="0" applyNumberFormat="1" applyFont="1" applyBorder="1" applyAlignment="1">
      <alignment/>
    </xf>
    <xf numFmtId="1" fontId="2" fillId="0" borderId="21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2" fillId="0" borderId="16" xfId="0" applyFont="1" applyBorder="1" applyAlignment="1">
      <alignment/>
    </xf>
    <xf numFmtId="1" fontId="2" fillId="0" borderId="24" xfId="0" applyNumberFormat="1" applyFont="1" applyBorder="1" applyAlignment="1">
      <alignment/>
    </xf>
    <xf numFmtId="1" fontId="0" fillId="0" borderId="25" xfId="0" applyNumberFormat="1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E16" sqref="E16"/>
    </sheetView>
  </sheetViews>
  <sheetFormatPr defaultColWidth="9.140625" defaultRowHeight="12.75"/>
  <sheetData>
    <row r="1" spans="1:10" s="73" customFormat="1" ht="47.25" customHeight="1">
      <c r="A1" s="101" t="s">
        <v>123</v>
      </c>
      <c r="B1" s="101"/>
      <c r="C1" s="101"/>
      <c r="D1" s="101"/>
      <c r="E1" s="101"/>
      <c r="F1" s="101"/>
      <c r="G1" s="101"/>
      <c r="H1" s="101"/>
      <c r="I1" s="101"/>
      <c r="J1" s="101"/>
    </row>
    <row r="3" spans="1:10" ht="12.75">
      <c r="A3" s="102" t="s">
        <v>124</v>
      </c>
      <c r="B3" s="103"/>
      <c r="C3" s="103"/>
      <c r="D3" s="103"/>
      <c r="E3" s="103"/>
      <c r="F3" s="103"/>
      <c r="G3" s="103"/>
      <c r="H3" s="103"/>
      <c r="I3" s="103"/>
      <c r="J3" s="103"/>
    </row>
    <row r="5" spans="1:12" ht="12.75">
      <c r="A5" s="103" t="s">
        <v>125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12" ht="12.75">
      <c r="A6" s="103" t="s">
        <v>128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</row>
    <row r="7" spans="1:12" ht="12.75">
      <c r="A7" s="103" t="s">
        <v>127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1:12" ht="12.75">
      <c r="A8" s="104" t="s">
        <v>126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</row>
    <row r="11" spans="1:10" ht="12.75">
      <c r="A11" s="103" t="s">
        <v>147</v>
      </c>
      <c r="B11" s="103"/>
      <c r="C11" s="103"/>
      <c r="D11" s="103"/>
      <c r="E11" s="103"/>
      <c r="F11" s="103"/>
      <c r="G11" s="103"/>
      <c r="H11" s="103"/>
      <c r="I11" s="103"/>
      <c r="J11" s="103"/>
    </row>
    <row r="18" ht="12.75">
      <c r="G18" s="74"/>
    </row>
  </sheetData>
  <mergeCells count="7">
    <mergeCell ref="A1:J1"/>
    <mergeCell ref="A3:J3"/>
    <mergeCell ref="A11:J11"/>
    <mergeCell ref="A5:L5"/>
    <mergeCell ref="A6:L6"/>
    <mergeCell ref="A7:L7"/>
    <mergeCell ref="A8:L8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zoomScale="115" zoomScaleNormal="115" workbookViewId="0" topLeftCell="A1">
      <pane xSplit="2" topLeftCell="C1" activePane="topRight" state="frozen"/>
      <selection pane="topLeft" activeCell="L96" sqref="L96"/>
      <selection pane="topRight" activeCell="O16" sqref="O16"/>
    </sheetView>
  </sheetViews>
  <sheetFormatPr defaultColWidth="9.140625" defaultRowHeight="12.75"/>
  <cols>
    <col min="1" max="1" width="5.28125" style="0" customWidth="1"/>
    <col min="2" max="2" width="33.28125" style="0" bestFit="1" customWidth="1"/>
    <col min="3" max="4" width="14.140625" style="0" customWidth="1"/>
    <col min="5" max="7" width="14.140625" style="1" customWidth="1"/>
    <col min="8" max="8" width="14.140625" style="53" customWidth="1"/>
    <col min="9" max="9" width="14.140625" style="29" customWidth="1"/>
    <col min="10" max="10" width="13.00390625" style="29" customWidth="1"/>
    <col min="11" max="11" width="10.57421875" style="0" customWidth="1"/>
    <col min="13" max="13" width="12.8515625" style="0" customWidth="1"/>
  </cols>
  <sheetData>
    <row r="1" spans="1:13" ht="12.75">
      <c r="A1" s="20" t="s">
        <v>89</v>
      </c>
      <c r="B1" s="19" t="s">
        <v>85</v>
      </c>
      <c r="C1" s="6" t="s">
        <v>104</v>
      </c>
      <c r="D1" s="6" t="s">
        <v>105</v>
      </c>
      <c r="E1" s="6" t="s">
        <v>104</v>
      </c>
      <c r="F1" s="6" t="s">
        <v>105</v>
      </c>
      <c r="G1" s="19" t="s">
        <v>81</v>
      </c>
      <c r="H1" s="46" t="s">
        <v>81</v>
      </c>
      <c r="I1" s="46" t="s">
        <v>81</v>
      </c>
      <c r="J1" s="46" t="s">
        <v>137</v>
      </c>
      <c r="K1" s="105" t="s">
        <v>120</v>
      </c>
      <c r="L1" s="106"/>
      <c r="M1" s="107"/>
    </row>
    <row r="2" spans="1:13" ht="12.75">
      <c r="A2" s="7"/>
      <c r="B2" s="8"/>
      <c r="C2" s="9" t="s">
        <v>87</v>
      </c>
      <c r="D2" s="9" t="s">
        <v>87</v>
      </c>
      <c r="E2" s="10" t="s">
        <v>95</v>
      </c>
      <c r="F2" s="9" t="s">
        <v>95</v>
      </c>
      <c r="G2" s="9" t="s">
        <v>83</v>
      </c>
      <c r="H2" s="47" t="s">
        <v>118</v>
      </c>
      <c r="I2" s="47" t="s">
        <v>118</v>
      </c>
      <c r="J2" s="47" t="s">
        <v>138</v>
      </c>
      <c r="K2" s="76"/>
      <c r="L2" s="75"/>
      <c r="M2" s="77"/>
    </row>
    <row r="3" spans="1:13" ht="12.75">
      <c r="A3" s="7"/>
      <c r="B3" s="8"/>
      <c r="C3" s="9" t="s">
        <v>86</v>
      </c>
      <c r="D3" s="9" t="s">
        <v>86</v>
      </c>
      <c r="E3" s="10" t="s">
        <v>96</v>
      </c>
      <c r="F3" s="9" t="s">
        <v>113</v>
      </c>
      <c r="G3" s="9" t="s">
        <v>84</v>
      </c>
      <c r="H3" s="47" t="s">
        <v>119</v>
      </c>
      <c r="I3" s="47" t="s">
        <v>119</v>
      </c>
      <c r="J3" s="47"/>
      <c r="K3" s="108" t="s">
        <v>141</v>
      </c>
      <c r="L3" s="108"/>
      <c r="M3" s="98" t="s">
        <v>142</v>
      </c>
    </row>
    <row r="4" spans="1:13" ht="13.5" thickBot="1">
      <c r="A4" s="11"/>
      <c r="B4" s="12"/>
      <c r="C4" s="13" t="s">
        <v>82</v>
      </c>
      <c r="D4" s="13" t="s">
        <v>82</v>
      </c>
      <c r="E4" s="30"/>
      <c r="F4" s="14"/>
      <c r="G4" s="13" t="s">
        <v>80</v>
      </c>
      <c r="H4" s="48"/>
      <c r="I4" s="55"/>
      <c r="J4" s="55"/>
      <c r="K4" s="109"/>
      <c r="L4" s="109"/>
      <c r="M4" s="66"/>
    </row>
    <row r="5" spans="1:13" ht="12.75">
      <c r="A5" s="7"/>
      <c r="B5" s="8"/>
      <c r="C5" s="9"/>
      <c r="D5" s="9"/>
      <c r="E5" s="6" t="s">
        <v>92</v>
      </c>
      <c r="F5" s="6" t="s">
        <v>92</v>
      </c>
      <c r="G5" s="6" t="s">
        <v>92</v>
      </c>
      <c r="H5" s="46" t="s">
        <v>110</v>
      </c>
      <c r="I5" s="54" t="s">
        <v>98</v>
      </c>
      <c r="J5" s="54" t="s">
        <v>92</v>
      </c>
      <c r="K5" s="61" t="s">
        <v>121</v>
      </c>
      <c r="L5" s="61" t="s">
        <v>122</v>
      </c>
      <c r="M5" s="62" t="s">
        <v>140</v>
      </c>
    </row>
    <row r="6" spans="1:13" ht="13.5" thickBot="1">
      <c r="A6" s="7"/>
      <c r="B6" s="8"/>
      <c r="C6" s="9"/>
      <c r="D6" s="9"/>
      <c r="E6" s="14" t="s">
        <v>93</v>
      </c>
      <c r="F6" s="14" t="s">
        <v>93</v>
      </c>
      <c r="G6" s="14" t="s">
        <v>93</v>
      </c>
      <c r="H6" s="48"/>
      <c r="I6" s="55"/>
      <c r="J6" s="55" t="s">
        <v>93</v>
      </c>
      <c r="K6" s="12"/>
      <c r="L6" s="12"/>
      <c r="M6" s="63"/>
    </row>
    <row r="7" spans="1:13" ht="12.75">
      <c r="A7" s="4"/>
      <c r="B7" s="5"/>
      <c r="C7" s="19"/>
      <c r="D7" s="19"/>
      <c r="E7" s="6"/>
      <c r="F7" s="6"/>
      <c r="G7" s="6"/>
      <c r="H7" s="46"/>
      <c r="I7" s="56"/>
      <c r="J7" s="56"/>
      <c r="K7" s="5"/>
      <c r="L7" s="5"/>
      <c r="M7" s="64"/>
    </row>
    <row r="8" spans="1:13" ht="12.75">
      <c r="A8" s="21"/>
      <c r="B8" s="24" t="s">
        <v>129</v>
      </c>
      <c r="C8" s="24"/>
      <c r="D8" s="24"/>
      <c r="E8" s="87"/>
      <c r="F8" s="87"/>
      <c r="G8" s="87"/>
      <c r="H8" s="88"/>
      <c r="I8" s="57"/>
      <c r="J8" s="57"/>
      <c r="K8" s="22"/>
      <c r="L8" s="22"/>
      <c r="M8" s="89"/>
    </row>
    <row r="9" spans="1:13" ht="12.75">
      <c r="A9" s="21">
        <v>177</v>
      </c>
      <c r="B9" s="26" t="str">
        <f>VLOOKUP(A9,'SKNR-liste'!A56:H119,4)</f>
        <v>Amager Fælled Skole</v>
      </c>
      <c r="C9" s="22"/>
      <c r="D9" s="22"/>
      <c r="E9" s="27">
        <v>20415.44</v>
      </c>
      <c r="F9" s="27">
        <v>19887.6</v>
      </c>
      <c r="G9" s="23">
        <f aca="true" t="shared" si="0" ref="G9:G19">F9-E9</f>
        <v>-527.8400000000001</v>
      </c>
      <c r="H9" s="49">
        <f aca="true" t="shared" si="1" ref="H9:H43">G9/710</f>
        <v>-0.7434366197183101</v>
      </c>
      <c r="I9" s="57">
        <f aca="true" t="shared" si="2" ref="I9:I43">-(E9-F9)/E9</f>
        <v>-0.02585494116217922</v>
      </c>
      <c r="J9" s="93">
        <f>E9/M9</f>
        <v>47.477767441860465</v>
      </c>
      <c r="K9" s="71">
        <v>21.09</v>
      </c>
      <c r="L9" s="71">
        <v>20.08</v>
      </c>
      <c r="M9" s="89">
        <v>430</v>
      </c>
    </row>
    <row r="10" spans="1:13" ht="12.75">
      <c r="A10" s="21">
        <v>175</v>
      </c>
      <c r="B10" s="26" t="str">
        <f>VLOOKUP(A10,'SKNR-liste'!A54:H117,4)</f>
        <v>Dyvekeskolen</v>
      </c>
      <c r="C10" s="22"/>
      <c r="D10" s="22"/>
      <c r="E10" s="27">
        <v>19251.04</v>
      </c>
      <c r="F10" s="27">
        <v>18970.72</v>
      </c>
      <c r="G10" s="23">
        <f t="shared" si="0"/>
        <v>-280.3199999999997</v>
      </c>
      <c r="H10" s="49">
        <f t="shared" si="1"/>
        <v>-0.39481690140845027</v>
      </c>
      <c r="I10" s="57">
        <f t="shared" si="2"/>
        <v>-0.014561291234135906</v>
      </c>
      <c r="J10" s="93">
        <f aca="true" t="shared" si="3" ref="J10:J19">E10/M10</f>
        <v>44.562592592592594</v>
      </c>
      <c r="K10" s="71">
        <v>17.58</v>
      </c>
      <c r="L10" s="71">
        <v>20.36</v>
      </c>
      <c r="M10" s="89">
        <v>432</v>
      </c>
    </row>
    <row r="11" spans="1:13" ht="12.75">
      <c r="A11" s="21">
        <v>181</v>
      </c>
      <c r="B11" s="24" t="str">
        <f>VLOOKUP(A11,'SKNR-liste'!A57:H120,4)</f>
        <v>Gerbrandskolen</v>
      </c>
      <c r="C11" s="22"/>
      <c r="D11" s="22"/>
      <c r="E11" s="27">
        <v>22422.19</v>
      </c>
      <c r="F11" s="27">
        <v>22765.3</v>
      </c>
      <c r="G11" s="23">
        <f t="shared" si="0"/>
        <v>343.1100000000006</v>
      </c>
      <c r="H11" s="49">
        <f t="shared" si="1"/>
        <v>0.4832535211267614</v>
      </c>
      <c r="I11" s="57">
        <f t="shared" si="2"/>
        <v>0.015302251920976524</v>
      </c>
      <c r="J11" s="93">
        <f t="shared" si="3"/>
        <v>37.122831125827815</v>
      </c>
      <c r="K11" s="71">
        <v>21.73</v>
      </c>
      <c r="L11" s="71">
        <v>23.13</v>
      </c>
      <c r="M11" s="89">
        <v>604</v>
      </c>
    </row>
    <row r="12" spans="1:13" s="3" customFormat="1" ht="12.75">
      <c r="A12" s="21">
        <v>176</v>
      </c>
      <c r="B12" s="24" t="str">
        <f>VLOOKUP(A12,'SKNR-liste'!A55:H118,4)</f>
        <v>Højdevangens Skole</v>
      </c>
      <c r="C12" s="22"/>
      <c r="D12" s="22"/>
      <c r="E12" s="27">
        <v>20744.39</v>
      </c>
      <c r="F12" s="27">
        <v>20925.85</v>
      </c>
      <c r="G12" s="23">
        <f t="shared" si="0"/>
        <v>181.45999999999913</v>
      </c>
      <c r="H12" s="49">
        <f t="shared" si="1"/>
        <v>0.25557746478873117</v>
      </c>
      <c r="I12" s="57">
        <f t="shared" si="2"/>
        <v>0.00874742520748979</v>
      </c>
      <c r="J12" s="93">
        <f t="shared" si="3"/>
        <v>38.70222014925373</v>
      </c>
      <c r="K12" s="71">
        <v>22.2</v>
      </c>
      <c r="L12" s="71">
        <v>23.42</v>
      </c>
      <c r="M12" s="89">
        <v>536</v>
      </c>
    </row>
    <row r="13" spans="1:13" s="3" customFormat="1" ht="12.75">
      <c r="A13" s="21">
        <v>174</v>
      </c>
      <c r="B13" s="26" t="str">
        <f>VLOOKUP(A13,'SKNR-liste'!A53:H116,4)</f>
        <v>Peder Lykke Skolen</v>
      </c>
      <c r="C13" s="22"/>
      <c r="D13" s="22"/>
      <c r="E13" s="27">
        <v>27155.36</v>
      </c>
      <c r="F13" s="27">
        <v>27122.17</v>
      </c>
      <c r="G13" s="23">
        <f t="shared" si="0"/>
        <v>-33.19000000000233</v>
      </c>
      <c r="H13" s="49">
        <f t="shared" si="1"/>
        <v>-0.046746478873242715</v>
      </c>
      <c r="I13" s="57">
        <f t="shared" si="2"/>
        <v>-0.0012222264775721009</v>
      </c>
      <c r="J13" s="93">
        <f t="shared" si="3"/>
        <v>39.817243401759534</v>
      </c>
      <c r="K13" s="71">
        <v>22</v>
      </c>
      <c r="L13" s="71">
        <v>20.56</v>
      </c>
      <c r="M13" s="89">
        <v>682</v>
      </c>
    </row>
    <row r="14" spans="1:13" ht="12.75">
      <c r="A14" s="21">
        <v>171</v>
      </c>
      <c r="B14" s="24" t="str">
        <f>VLOOKUP(A14,'SKNR-liste'!A52:H115,4)</f>
        <v>Skolen på Islands Brygge</v>
      </c>
      <c r="C14" s="22"/>
      <c r="D14" s="22"/>
      <c r="E14" s="27">
        <v>16186.27</v>
      </c>
      <c r="F14" s="27">
        <v>16409.21</v>
      </c>
      <c r="G14" s="23">
        <f t="shared" si="0"/>
        <v>222.9399999999987</v>
      </c>
      <c r="H14" s="49">
        <f t="shared" si="1"/>
        <v>0.31399999999999817</v>
      </c>
      <c r="I14" s="57">
        <f t="shared" si="2"/>
        <v>0.013773401778173643</v>
      </c>
      <c r="J14" s="93">
        <f t="shared" si="3"/>
        <v>38.815995203836934</v>
      </c>
      <c r="K14" s="71">
        <v>24.69</v>
      </c>
      <c r="L14" s="71">
        <v>22.75</v>
      </c>
      <c r="M14" s="89">
        <v>417</v>
      </c>
    </row>
    <row r="15" spans="1:13" s="3" customFormat="1" ht="12.75">
      <c r="A15" s="21">
        <v>183</v>
      </c>
      <c r="B15" s="24" t="str">
        <f>VLOOKUP(A15,'SKNR-liste'!A59:H122,4)</f>
        <v>Skolen ved Sundet</v>
      </c>
      <c r="C15" s="22"/>
      <c r="D15" s="22"/>
      <c r="E15" s="27">
        <v>22998.8</v>
      </c>
      <c r="F15" s="27">
        <v>23416.7</v>
      </c>
      <c r="G15" s="23">
        <f t="shared" si="0"/>
        <v>417.90000000000146</v>
      </c>
      <c r="H15" s="49">
        <f t="shared" si="1"/>
        <v>0.5885915492957767</v>
      </c>
      <c r="I15" s="57">
        <f t="shared" si="2"/>
        <v>0.018170513244169326</v>
      </c>
      <c r="J15" s="93">
        <f t="shared" si="3"/>
        <v>36.506031746031745</v>
      </c>
      <c r="K15" s="71">
        <v>24.53</v>
      </c>
      <c r="L15" s="71">
        <v>22.07</v>
      </c>
      <c r="M15" s="89">
        <v>630</v>
      </c>
    </row>
    <row r="16" spans="1:13" s="3" customFormat="1" ht="12.75">
      <c r="A16" s="21">
        <v>182</v>
      </c>
      <c r="B16" s="26" t="str">
        <f>VLOOKUP(A16,'SKNR-liste'!A58:H121,4)</f>
        <v>Sundbyøster Skole</v>
      </c>
      <c r="C16" s="22" t="s">
        <v>79</v>
      </c>
      <c r="D16" s="22" t="s">
        <v>79</v>
      </c>
      <c r="E16" s="27">
        <v>14858.9</v>
      </c>
      <c r="F16" s="27">
        <v>14858.9</v>
      </c>
      <c r="G16" s="23">
        <f t="shared" si="0"/>
        <v>0</v>
      </c>
      <c r="H16" s="49">
        <f t="shared" si="1"/>
        <v>0</v>
      </c>
      <c r="I16" s="57">
        <f t="shared" si="2"/>
        <v>0</v>
      </c>
      <c r="J16" s="93">
        <f t="shared" si="3"/>
        <v>43.19447674418605</v>
      </c>
      <c r="K16" s="71">
        <v>20.5</v>
      </c>
      <c r="L16" s="71">
        <v>18.2</v>
      </c>
      <c r="M16" s="89">
        <v>344</v>
      </c>
    </row>
    <row r="17" spans="1:13" ht="12.75">
      <c r="A17" s="21">
        <v>162</v>
      </c>
      <c r="B17" s="26" t="str">
        <f>VLOOKUP(A17,'SKNR-liste'!A49:H112,4)</f>
        <v>Sundpark Skole</v>
      </c>
      <c r="C17" s="22" t="s">
        <v>79</v>
      </c>
      <c r="D17" s="22" t="s">
        <v>79</v>
      </c>
      <c r="E17" s="23">
        <v>14858.9</v>
      </c>
      <c r="F17" s="23">
        <v>14858.9</v>
      </c>
      <c r="G17" s="23">
        <f t="shared" si="0"/>
        <v>0</v>
      </c>
      <c r="H17" s="49">
        <f t="shared" si="1"/>
        <v>0</v>
      </c>
      <c r="I17" s="57">
        <f t="shared" si="2"/>
        <v>0</v>
      </c>
      <c r="J17" s="93">
        <f t="shared" si="3"/>
        <v>44.89093655589124</v>
      </c>
      <c r="K17" s="71">
        <v>18.9</v>
      </c>
      <c r="L17" s="71">
        <v>17</v>
      </c>
      <c r="M17" s="89">
        <v>331</v>
      </c>
    </row>
    <row r="18" spans="1:13" ht="12.75">
      <c r="A18" s="21">
        <v>164</v>
      </c>
      <c r="B18" s="26" t="str">
        <f>VLOOKUP(A18,'SKNR-liste'!A51:H114,4)</f>
        <v>Sønderbro Skole</v>
      </c>
      <c r="C18" s="22"/>
      <c r="D18" s="22"/>
      <c r="E18" s="27">
        <v>22016.81</v>
      </c>
      <c r="F18" s="27">
        <v>21717.1</v>
      </c>
      <c r="G18" s="23">
        <f t="shared" si="0"/>
        <v>-299.71000000000276</v>
      </c>
      <c r="H18" s="49">
        <f t="shared" si="1"/>
        <v>-0.42212676056338416</v>
      </c>
      <c r="I18" s="57">
        <f t="shared" si="2"/>
        <v>-0.013612780416418307</v>
      </c>
      <c r="J18" s="93">
        <f t="shared" si="3"/>
        <v>43.59764356435644</v>
      </c>
      <c r="K18" s="71">
        <v>19.88</v>
      </c>
      <c r="L18" s="71">
        <v>23.4</v>
      </c>
      <c r="M18" s="89">
        <v>505</v>
      </c>
    </row>
    <row r="19" spans="1:13" ht="13.5" thickBot="1">
      <c r="A19" s="39">
        <v>163</v>
      </c>
      <c r="B19" s="40" t="str">
        <f>VLOOKUP(A19,'SKNR-liste'!A50:H113,4)</f>
        <v>Østrigsgades skole</v>
      </c>
      <c r="C19" s="42"/>
      <c r="D19" s="42"/>
      <c r="E19" s="34">
        <v>10973.52</v>
      </c>
      <c r="F19" s="34">
        <v>10790.13</v>
      </c>
      <c r="G19" s="35">
        <f t="shared" si="0"/>
        <v>-183.39000000000124</v>
      </c>
      <c r="H19" s="50">
        <f t="shared" si="1"/>
        <v>-0.25829577464788905</v>
      </c>
      <c r="I19" s="58">
        <f t="shared" si="2"/>
        <v>-0.016712048640727974</v>
      </c>
      <c r="J19" s="93">
        <f t="shared" si="3"/>
        <v>46.30177215189874</v>
      </c>
      <c r="K19" s="67">
        <v>17.33</v>
      </c>
      <c r="L19" s="67">
        <v>20.4</v>
      </c>
      <c r="M19" s="90">
        <v>237</v>
      </c>
    </row>
    <row r="20" spans="1:13" ht="13.5" thickBot="1">
      <c r="A20" s="16"/>
      <c r="B20" s="17"/>
      <c r="C20" s="17"/>
      <c r="D20" s="17"/>
      <c r="E20" s="18">
        <f>SUM(E9:E19)</f>
        <v>211881.61999999997</v>
      </c>
      <c r="F20" s="18">
        <f>SUM(F9:F19)</f>
        <v>211722.58000000002</v>
      </c>
      <c r="G20" s="18">
        <f>SUM(G9:G19)</f>
        <v>-159.04000000000633</v>
      </c>
      <c r="H20" s="51">
        <f t="shared" si="1"/>
        <v>-0.22400000000000891</v>
      </c>
      <c r="I20" s="59">
        <f t="shared" si="2"/>
        <v>-0.0007506078158169169</v>
      </c>
      <c r="J20" s="95">
        <f>AVERAGE(J9:J19)</f>
        <v>41.90813733431775</v>
      </c>
      <c r="K20" s="95">
        <f>AVERAGE(K9:K19)</f>
        <v>20.94818181818182</v>
      </c>
      <c r="L20" s="95">
        <f>AVERAGE(L9:L19)</f>
        <v>21.033636363636365</v>
      </c>
      <c r="M20" s="99">
        <f>AVERAGE(M9:M19)</f>
        <v>468</v>
      </c>
    </row>
    <row r="21" spans="1:13" ht="12.75">
      <c r="A21" s="80"/>
      <c r="B21" s="81" t="s">
        <v>130</v>
      </c>
      <c r="C21" s="81"/>
      <c r="D21" s="81"/>
      <c r="E21" s="82"/>
      <c r="F21" s="82"/>
      <c r="G21" s="82"/>
      <c r="H21" s="84"/>
      <c r="I21" s="83"/>
      <c r="J21" s="83"/>
      <c r="K21" s="85"/>
      <c r="L21" s="85"/>
      <c r="M21" s="86"/>
    </row>
    <row r="22" spans="1:13" ht="12.75">
      <c r="A22" s="36">
        <v>93</v>
      </c>
      <c r="B22" s="44" t="str">
        <f>VLOOKUP(A22,'SKNR-liste'!A25:H88,4)</f>
        <v>Bispebjerg Skole</v>
      </c>
      <c r="C22" s="37"/>
      <c r="D22" s="37"/>
      <c r="E22" s="38">
        <v>9718.68</v>
      </c>
      <c r="F22" s="38">
        <v>9531.67</v>
      </c>
      <c r="G22" s="38">
        <f aca="true" t="shared" si="4" ref="G22:G27">F22-E22</f>
        <v>-187.01000000000022</v>
      </c>
      <c r="H22" s="52">
        <f t="shared" si="1"/>
        <v>-0.2633943661971834</v>
      </c>
      <c r="I22" s="60">
        <f t="shared" si="2"/>
        <v>-0.019242325089415455</v>
      </c>
      <c r="J22" s="94">
        <f aca="true" t="shared" si="5" ref="J22:J27">E22/M22</f>
        <v>46.950144927536236</v>
      </c>
      <c r="K22" s="69">
        <v>15.44</v>
      </c>
      <c r="L22" s="69">
        <v>15.83</v>
      </c>
      <c r="M22" s="89">
        <v>207</v>
      </c>
    </row>
    <row r="23" spans="1:13" ht="12.75">
      <c r="A23" s="21">
        <v>95</v>
      </c>
      <c r="B23" s="26" t="str">
        <f>VLOOKUP(A23,'SKNR-liste'!A27:H90,4)</f>
        <v>Frederikssundsvejens Skole</v>
      </c>
      <c r="C23" s="22"/>
      <c r="D23" s="22"/>
      <c r="E23" s="23">
        <v>11108.42</v>
      </c>
      <c r="F23" s="23">
        <v>10787.72</v>
      </c>
      <c r="G23" s="23">
        <f t="shared" si="4"/>
        <v>-320.7000000000007</v>
      </c>
      <c r="H23" s="49">
        <f t="shared" si="1"/>
        <v>-0.4516901408450715</v>
      </c>
      <c r="I23" s="57">
        <f t="shared" si="2"/>
        <v>-0.028869992312138066</v>
      </c>
      <c r="J23" s="94">
        <f t="shared" si="5"/>
        <v>49.591160714285714</v>
      </c>
      <c r="K23" s="71">
        <v>16.14</v>
      </c>
      <c r="L23" s="71">
        <v>15.75</v>
      </c>
      <c r="M23" s="89">
        <v>224</v>
      </c>
    </row>
    <row r="24" spans="1:13" ht="12.75">
      <c r="A24" s="21">
        <v>94</v>
      </c>
      <c r="B24" s="26" t="str">
        <f>VLOOKUP(A24,'SKNR-liste'!A26:H89,4)</f>
        <v>Grundtvigskolen</v>
      </c>
      <c r="C24" s="22"/>
      <c r="D24" s="22"/>
      <c r="E24" s="23">
        <v>14504.22</v>
      </c>
      <c r="F24" s="23">
        <v>14259.66</v>
      </c>
      <c r="G24" s="23">
        <f t="shared" si="4"/>
        <v>-244.5599999999995</v>
      </c>
      <c r="H24" s="49">
        <f t="shared" si="1"/>
        <v>-0.3444507042253514</v>
      </c>
      <c r="I24" s="57">
        <f t="shared" si="2"/>
        <v>-0.016861299676921578</v>
      </c>
      <c r="J24" s="94">
        <f t="shared" si="5"/>
        <v>46.339361022364216</v>
      </c>
      <c r="K24" s="71">
        <v>20.57</v>
      </c>
      <c r="L24" s="71">
        <v>18.6</v>
      </c>
      <c r="M24" s="89">
        <v>313</v>
      </c>
    </row>
    <row r="25" spans="1:13" s="3" customFormat="1" ht="12.75">
      <c r="A25" s="25">
        <v>96</v>
      </c>
      <c r="B25" s="26" t="str">
        <f>VLOOKUP(A25,'SKNR-liste'!A28:H91,4)</f>
        <v>Grøndalsvængets Skole</v>
      </c>
      <c r="C25" s="26"/>
      <c r="D25" s="26"/>
      <c r="E25" s="27">
        <v>12869.46</v>
      </c>
      <c r="F25" s="27">
        <v>12739.7</v>
      </c>
      <c r="G25" s="23">
        <f t="shared" si="4"/>
        <v>-129.7599999999984</v>
      </c>
      <c r="H25" s="49">
        <f t="shared" si="1"/>
        <v>-0.18276056338027943</v>
      </c>
      <c r="I25" s="57">
        <f t="shared" si="2"/>
        <v>-0.01008278513628376</v>
      </c>
      <c r="J25" s="94">
        <f t="shared" si="5"/>
        <v>44.685624999999995</v>
      </c>
      <c r="K25" s="71">
        <v>20.5</v>
      </c>
      <c r="L25" s="71">
        <v>16.13</v>
      </c>
      <c r="M25" s="89">
        <v>288</v>
      </c>
    </row>
    <row r="26" spans="1:13" s="3" customFormat="1" ht="12.75">
      <c r="A26" s="21">
        <v>84</v>
      </c>
      <c r="B26" s="26" t="str">
        <f>VLOOKUP(A26,'SKNR-liste'!A23:H86,4)</f>
        <v>Holbergskolen</v>
      </c>
      <c r="C26" s="22" t="s">
        <v>79</v>
      </c>
      <c r="D26" s="22" t="s">
        <v>79</v>
      </c>
      <c r="E26" s="23">
        <v>21187.1</v>
      </c>
      <c r="F26" s="23">
        <v>21187.1</v>
      </c>
      <c r="G26" s="23">
        <f t="shared" si="4"/>
        <v>0</v>
      </c>
      <c r="H26" s="49">
        <f t="shared" si="1"/>
        <v>0</v>
      </c>
      <c r="I26" s="57">
        <f t="shared" si="2"/>
        <v>0</v>
      </c>
      <c r="J26" s="94">
        <f t="shared" si="5"/>
        <v>38.243862815884476</v>
      </c>
      <c r="K26" s="71">
        <v>22.14</v>
      </c>
      <c r="L26" s="71">
        <v>19.93</v>
      </c>
      <c r="M26" s="89">
        <v>554</v>
      </c>
    </row>
    <row r="27" spans="1:13" s="3" customFormat="1" ht="13.5" thickBot="1">
      <c r="A27" s="32">
        <v>195</v>
      </c>
      <c r="B27" s="42" t="str">
        <f>VLOOKUP(A27,'SKNR-liste'!A63:H126,4)</f>
        <v>Utterslev Skole</v>
      </c>
      <c r="C27" s="33"/>
      <c r="D27" s="33"/>
      <c r="E27" s="34">
        <v>12452.27</v>
      </c>
      <c r="F27" s="34">
        <v>12592.65</v>
      </c>
      <c r="G27" s="35">
        <f t="shared" si="4"/>
        <v>140.3799999999992</v>
      </c>
      <c r="H27" s="49">
        <f t="shared" si="1"/>
        <v>0.1977183098591538</v>
      </c>
      <c r="I27" s="58">
        <f t="shared" si="2"/>
        <v>0.011273446528223303</v>
      </c>
      <c r="J27" s="94">
        <f t="shared" si="5"/>
        <v>40.16861290322581</v>
      </c>
      <c r="K27" s="67">
        <v>23</v>
      </c>
      <c r="L27" s="67">
        <v>24.75</v>
      </c>
      <c r="M27" s="90">
        <v>310</v>
      </c>
    </row>
    <row r="28" spans="1:13" s="3" customFormat="1" ht="13.5" thickBot="1">
      <c r="A28" s="16"/>
      <c r="B28" s="17"/>
      <c r="C28" s="17"/>
      <c r="D28" s="17"/>
      <c r="E28" s="18">
        <f>SUM(E22:E27)</f>
        <v>81840.15000000001</v>
      </c>
      <c r="F28" s="18">
        <f>SUM(F22:F27)</f>
        <v>81098.5</v>
      </c>
      <c r="G28" s="18">
        <f>SUM(G22:G27)</f>
        <v>-741.6499999999996</v>
      </c>
      <c r="H28" s="51">
        <f t="shared" si="1"/>
        <v>-1.0445774647887318</v>
      </c>
      <c r="I28" s="59">
        <f t="shared" si="2"/>
        <v>-0.00906217791634068</v>
      </c>
      <c r="J28" s="95">
        <f>AVERAGE(J22:J27)</f>
        <v>44.329794563882736</v>
      </c>
      <c r="K28" s="95">
        <f>AVERAGE(K22:K27)</f>
        <v>19.631666666666668</v>
      </c>
      <c r="L28" s="95">
        <f>AVERAGE(L22:L27)</f>
        <v>18.498333333333335</v>
      </c>
      <c r="M28" s="99">
        <f>AVERAGE(M22:M27)</f>
        <v>316</v>
      </c>
    </row>
    <row r="29" spans="1:13" s="3" customFormat="1" ht="12.75">
      <c r="A29" s="80"/>
      <c r="B29" s="81" t="s">
        <v>131</v>
      </c>
      <c r="C29" s="81"/>
      <c r="D29" s="81"/>
      <c r="E29" s="82"/>
      <c r="F29" s="82"/>
      <c r="G29" s="82"/>
      <c r="H29" s="84"/>
      <c r="I29" s="83"/>
      <c r="J29" s="83"/>
      <c r="K29" s="85"/>
      <c r="L29" s="85"/>
      <c r="M29" s="86"/>
    </row>
    <row r="30" spans="1:13" ht="12.75">
      <c r="A30" s="43">
        <v>17</v>
      </c>
      <c r="B30" s="41" t="str">
        <f>VLOOKUP(A30,'SKNR-liste'!A6:H69,4)</f>
        <v>Christianshavns Skole</v>
      </c>
      <c r="C30" s="44"/>
      <c r="D30" s="44"/>
      <c r="E30" s="45">
        <v>21222.88</v>
      </c>
      <c r="F30" s="45">
        <v>21491.43</v>
      </c>
      <c r="G30" s="38">
        <f>F30-E30</f>
        <v>268.5499999999993</v>
      </c>
      <c r="H30" s="52">
        <f t="shared" si="1"/>
        <v>0.37823943661971726</v>
      </c>
      <c r="I30" s="60">
        <f t="shared" si="2"/>
        <v>0.012653796280240912</v>
      </c>
      <c r="J30" s="94">
        <f>E30/M30</f>
        <v>37.83044563279858</v>
      </c>
      <c r="K30" s="69">
        <v>22.6</v>
      </c>
      <c r="L30" s="69">
        <v>19</v>
      </c>
      <c r="M30" s="89">
        <v>561</v>
      </c>
    </row>
    <row r="31" spans="1:13" ht="12.75">
      <c r="A31" s="21">
        <v>11</v>
      </c>
      <c r="B31" s="24" t="str">
        <f>VLOOKUP(A31,'SKNR-liste'!A2:H65,4)</f>
        <v>Den Classenske Legatskole</v>
      </c>
      <c r="C31" s="22"/>
      <c r="D31" s="22"/>
      <c r="E31" s="23">
        <v>14071.3</v>
      </c>
      <c r="F31" s="23">
        <v>14249.27</v>
      </c>
      <c r="G31" s="23">
        <f>F31-E31</f>
        <v>177.97000000000116</v>
      </c>
      <c r="H31" s="49">
        <f t="shared" si="1"/>
        <v>0.25066197183098754</v>
      </c>
      <c r="I31" s="57">
        <f t="shared" si="2"/>
        <v>0.012647729776211236</v>
      </c>
      <c r="J31" s="94">
        <f>E31/M31</f>
        <v>39.86203966005665</v>
      </c>
      <c r="K31" s="71">
        <v>22.9</v>
      </c>
      <c r="L31" s="71">
        <v>22.63</v>
      </c>
      <c r="M31" s="89">
        <v>353</v>
      </c>
    </row>
    <row r="32" spans="1:13" ht="12.75">
      <c r="A32" s="21">
        <v>15</v>
      </c>
      <c r="B32" s="22" t="str">
        <f>VLOOKUP(A32,'SKNR-liste'!A4:H67,4)</f>
        <v>Nyboder skole</v>
      </c>
      <c r="C32" s="22" t="s">
        <v>79</v>
      </c>
      <c r="D32" s="22" t="s">
        <v>79</v>
      </c>
      <c r="E32" s="23">
        <v>13187.3</v>
      </c>
      <c r="F32" s="23">
        <v>13187.3</v>
      </c>
      <c r="G32" s="23">
        <f>F32-E32</f>
        <v>0</v>
      </c>
      <c r="H32" s="49">
        <f t="shared" si="1"/>
        <v>0</v>
      </c>
      <c r="I32" s="57">
        <f t="shared" si="2"/>
        <v>0</v>
      </c>
      <c r="J32" s="94">
        <f>E32/M32</f>
        <v>39.720783132530116</v>
      </c>
      <c r="K32" s="71">
        <v>22.1</v>
      </c>
      <c r="L32" s="71">
        <v>19.25</v>
      </c>
      <c r="M32" s="89">
        <v>332</v>
      </c>
    </row>
    <row r="33" spans="1:13" ht="13.5" thickBot="1">
      <c r="A33" s="21">
        <v>14</v>
      </c>
      <c r="B33" s="22" t="str">
        <f>VLOOKUP(A33,'SKNR-liste'!A3:H66,4)</f>
        <v>Sølvgades skole</v>
      </c>
      <c r="C33" s="22" t="s">
        <v>79</v>
      </c>
      <c r="D33" s="22" t="s">
        <v>79</v>
      </c>
      <c r="E33" s="23">
        <v>13157.45</v>
      </c>
      <c r="F33" s="23">
        <v>13157.45</v>
      </c>
      <c r="G33" s="23">
        <f>F33-E33</f>
        <v>0</v>
      </c>
      <c r="H33" s="49">
        <f t="shared" si="1"/>
        <v>0</v>
      </c>
      <c r="I33" s="57">
        <f t="shared" si="2"/>
        <v>0</v>
      </c>
      <c r="J33" s="94">
        <f>E33/M33</f>
        <v>43.42392739273927</v>
      </c>
      <c r="K33" s="67">
        <v>20.3</v>
      </c>
      <c r="L33" s="67">
        <v>18.25</v>
      </c>
      <c r="M33" s="90">
        <v>303</v>
      </c>
    </row>
    <row r="34" spans="1:13" ht="13.5" thickBot="1">
      <c r="A34" s="16"/>
      <c r="B34" s="17"/>
      <c r="C34" s="17"/>
      <c r="D34" s="17"/>
      <c r="E34" s="18">
        <f>SUM(E30:E33)</f>
        <v>61638.92999999999</v>
      </c>
      <c r="F34" s="18">
        <f>SUM(F30:F33)</f>
        <v>62085.45</v>
      </c>
      <c r="G34" s="18">
        <f>SUM(G30:G33)</f>
        <v>446.52000000000044</v>
      </c>
      <c r="H34" s="51">
        <f t="shared" si="1"/>
        <v>0.6289014084507049</v>
      </c>
      <c r="I34" s="59">
        <f t="shared" si="2"/>
        <v>0.007244123153987328</v>
      </c>
      <c r="J34" s="95">
        <f>AVERAGE(J30:J33)</f>
        <v>40.20929895453115</v>
      </c>
      <c r="K34" s="95">
        <f>AVERAGE(K30:K33)</f>
        <v>21.974999999999998</v>
      </c>
      <c r="L34" s="95">
        <f>AVERAGE(L30:L33)</f>
        <v>19.7825</v>
      </c>
      <c r="M34" s="99">
        <f>AVERAGE(M30:M33)</f>
        <v>387.25</v>
      </c>
    </row>
    <row r="35" spans="1:13" ht="12.75">
      <c r="A35" s="80"/>
      <c r="B35" s="81" t="s">
        <v>132</v>
      </c>
      <c r="C35" s="81"/>
      <c r="D35" s="81"/>
      <c r="E35" s="82"/>
      <c r="F35" s="82"/>
      <c r="G35" s="82"/>
      <c r="H35" s="84"/>
      <c r="I35" s="83"/>
      <c r="J35" s="83"/>
      <c r="K35" s="85"/>
      <c r="L35" s="85"/>
      <c r="M35" s="86"/>
    </row>
    <row r="36" spans="1:14" s="3" customFormat="1" ht="12.75">
      <c r="A36" s="43">
        <v>63</v>
      </c>
      <c r="B36" s="44" t="str">
        <f>VLOOKUP(A36,'SKNR-liste'!A16:H79,4)</f>
        <v>Blågårdsskolen</v>
      </c>
      <c r="C36" s="44"/>
      <c r="D36" s="44" t="s">
        <v>79</v>
      </c>
      <c r="E36" s="45">
        <v>12464.33</v>
      </c>
      <c r="F36" s="45">
        <v>12451</v>
      </c>
      <c r="G36" s="38">
        <f aca="true" t="shared" si="6" ref="G36:G43">F36-E36</f>
        <v>-13.329999999999927</v>
      </c>
      <c r="H36" s="52">
        <f t="shared" si="1"/>
        <v>-0.01877464788732384</v>
      </c>
      <c r="I36" s="60">
        <f t="shared" si="2"/>
        <v>-0.0010694517876211498</v>
      </c>
      <c r="J36" s="94">
        <f>E36/M36</f>
        <v>46.508694029850744</v>
      </c>
      <c r="K36" s="69">
        <v>15.67</v>
      </c>
      <c r="L36" s="69">
        <v>16.75</v>
      </c>
      <c r="M36" s="70">
        <v>268</v>
      </c>
      <c r="N36"/>
    </row>
    <row r="37" spans="1:13" ht="12.75">
      <c r="A37" s="21">
        <v>33</v>
      </c>
      <c r="B37" s="26" t="str">
        <f>VLOOKUP(A37,'SKNR-liste'!A7:H70,4)</f>
        <v>Guldberg Skole</v>
      </c>
      <c r="C37" s="22"/>
      <c r="D37" s="22"/>
      <c r="E37" s="23">
        <v>15622.86</v>
      </c>
      <c r="F37" s="23">
        <v>15324.31</v>
      </c>
      <c r="G37" s="23">
        <f t="shared" si="6"/>
        <v>-298.5500000000011</v>
      </c>
      <c r="H37" s="49">
        <f t="shared" si="1"/>
        <v>-0.42049295774648043</v>
      </c>
      <c r="I37" s="57">
        <f t="shared" si="2"/>
        <v>-0.019109817280574818</v>
      </c>
      <c r="J37" s="94">
        <f aca="true" t="shared" si="7" ref="J37:J43">E37/M37</f>
        <v>46.9154954954955</v>
      </c>
      <c r="K37" s="71">
        <v>20.14</v>
      </c>
      <c r="L37" s="71">
        <v>13.78</v>
      </c>
      <c r="M37" s="72">
        <v>333</v>
      </c>
    </row>
    <row r="38" spans="1:13" ht="12.75">
      <c r="A38" s="25">
        <v>65</v>
      </c>
      <c r="B38" s="26" t="str">
        <f>VLOOKUP(A38,'SKNR-liste'!A18:H81,4)</f>
        <v>Havremarkens Skole</v>
      </c>
      <c r="C38" s="26"/>
      <c r="D38" s="26"/>
      <c r="E38" s="27">
        <v>10278.55</v>
      </c>
      <c r="F38" s="27">
        <v>10200.21</v>
      </c>
      <c r="G38" s="23">
        <f t="shared" si="6"/>
        <v>-78.34000000000015</v>
      </c>
      <c r="H38" s="49">
        <f t="shared" si="1"/>
        <v>-0.1103380281690143</v>
      </c>
      <c r="I38" s="57">
        <f t="shared" si="2"/>
        <v>-0.007621697612990174</v>
      </c>
      <c r="J38" s="94">
        <f t="shared" si="7"/>
        <v>44.113948497854075</v>
      </c>
      <c r="K38" s="71">
        <v>19.56</v>
      </c>
      <c r="L38" s="71">
        <v>14.83</v>
      </c>
      <c r="M38" s="72">
        <v>233</v>
      </c>
    </row>
    <row r="39" spans="1:13" ht="12.75">
      <c r="A39" s="21">
        <v>69</v>
      </c>
      <c r="B39" s="26" t="str">
        <f>VLOOKUP(A39,'SKNR-liste'!A20:H83,4)</f>
        <v>Heimdalsgades Overbygningsskole</v>
      </c>
      <c r="C39" s="22"/>
      <c r="D39" s="22"/>
      <c r="E39" s="23">
        <v>4470.69</v>
      </c>
      <c r="F39" s="23">
        <v>4323.37</v>
      </c>
      <c r="G39" s="23">
        <f t="shared" si="6"/>
        <v>-147.3199999999997</v>
      </c>
      <c r="H39" s="49">
        <f t="shared" si="1"/>
        <v>-0.20749295774647847</v>
      </c>
      <c r="I39" s="57">
        <f t="shared" si="2"/>
        <v>-0.032952407793875156</v>
      </c>
      <c r="J39" s="94">
        <f t="shared" si="7"/>
        <v>50.80329545454545</v>
      </c>
      <c r="K39" s="71">
        <v>0</v>
      </c>
      <c r="L39" s="71">
        <v>17</v>
      </c>
      <c r="M39" s="72">
        <v>88</v>
      </c>
    </row>
    <row r="40" spans="1:14" s="3" customFormat="1" ht="12.75">
      <c r="A40" s="21">
        <v>61</v>
      </c>
      <c r="B40" s="26" t="str">
        <f>VLOOKUP(A40,'SKNR-liste'!A15:H78,4)</f>
        <v>Hellig Kors Skole</v>
      </c>
      <c r="C40" s="22"/>
      <c r="D40" s="22"/>
      <c r="E40" s="23">
        <v>15442.7</v>
      </c>
      <c r="F40" s="23">
        <v>14993.48</v>
      </c>
      <c r="G40" s="23">
        <f t="shared" si="6"/>
        <v>-449.22000000000116</v>
      </c>
      <c r="H40" s="49">
        <f t="shared" si="1"/>
        <v>-0.6327042253521143</v>
      </c>
      <c r="I40" s="57">
        <f t="shared" si="2"/>
        <v>-0.029089472695836942</v>
      </c>
      <c r="J40" s="94">
        <f t="shared" si="7"/>
        <v>49.65498392282959</v>
      </c>
      <c r="K40" s="71">
        <v>18.7</v>
      </c>
      <c r="L40" s="71">
        <v>18.78</v>
      </c>
      <c r="M40" s="72">
        <v>311</v>
      </c>
      <c r="N40"/>
    </row>
    <row r="41" spans="1:13" ht="12.75">
      <c r="A41" s="21">
        <v>66</v>
      </c>
      <c r="B41" s="26" t="str">
        <f>VLOOKUP(A41,'SKNR-liste'!A19:H82,4)</f>
        <v>Hillerødgades Skole</v>
      </c>
      <c r="C41" s="22"/>
      <c r="D41" s="22"/>
      <c r="E41" s="23">
        <v>10076.83</v>
      </c>
      <c r="F41" s="23">
        <v>9648.45</v>
      </c>
      <c r="G41" s="23">
        <f t="shared" si="6"/>
        <v>-428.3799999999992</v>
      </c>
      <c r="H41" s="49">
        <f t="shared" si="1"/>
        <v>-0.6033521126760553</v>
      </c>
      <c r="I41" s="57">
        <f t="shared" si="2"/>
        <v>-0.04251138502882347</v>
      </c>
      <c r="J41" s="94">
        <f t="shared" si="7"/>
        <v>53.886791443850264</v>
      </c>
      <c r="K41" s="71">
        <v>12.8</v>
      </c>
      <c r="L41" s="71">
        <v>13.83</v>
      </c>
      <c r="M41" s="72">
        <v>187</v>
      </c>
    </row>
    <row r="42" spans="1:13" ht="12.75">
      <c r="A42" s="25">
        <v>64</v>
      </c>
      <c r="B42" s="24" t="str">
        <f>VLOOKUP(A42,'SKNR-liste'!A17:H80,4)</f>
        <v>Jagtvejens Skole</v>
      </c>
      <c r="C42" s="26"/>
      <c r="D42" s="26"/>
      <c r="E42" s="27">
        <v>9260.98</v>
      </c>
      <c r="F42" s="27">
        <v>9335.23</v>
      </c>
      <c r="G42" s="23">
        <f t="shared" si="6"/>
        <v>74.25</v>
      </c>
      <c r="H42" s="49">
        <f t="shared" si="1"/>
        <v>0.1045774647887324</v>
      </c>
      <c r="I42" s="57">
        <f t="shared" si="2"/>
        <v>0.00801751002593678</v>
      </c>
      <c r="J42" s="94">
        <f t="shared" si="7"/>
        <v>40.79726872246696</v>
      </c>
      <c r="K42" s="71">
        <v>26.4</v>
      </c>
      <c r="L42" s="71">
        <v>22.6</v>
      </c>
      <c r="M42" s="72">
        <v>227</v>
      </c>
    </row>
    <row r="43" spans="1:14" s="2" customFormat="1" ht="13.5" thickBot="1">
      <c r="A43" s="32">
        <v>76</v>
      </c>
      <c r="B43" s="40" t="str">
        <f>VLOOKUP(A43,'SKNR-liste'!A22:H85,4)</f>
        <v>Rådmandsgades Skole</v>
      </c>
      <c r="C43" s="33"/>
      <c r="D43" s="33"/>
      <c r="E43" s="35">
        <v>19699.7</v>
      </c>
      <c r="F43" s="35">
        <v>19241.89</v>
      </c>
      <c r="G43" s="35">
        <f t="shared" si="6"/>
        <v>-457.8100000000013</v>
      </c>
      <c r="H43" s="49">
        <f t="shared" si="1"/>
        <v>-0.6448028169014103</v>
      </c>
      <c r="I43" s="58">
        <f t="shared" si="2"/>
        <v>-0.023239440194520795</v>
      </c>
      <c r="J43" s="94">
        <f t="shared" si="7"/>
        <v>46.904047619047624</v>
      </c>
      <c r="K43" s="67">
        <v>19.5</v>
      </c>
      <c r="L43" s="67">
        <v>18.63</v>
      </c>
      <c r="M43" s="68">
        <v>420</v>
      </c>
      <c r="N43"/>
    </row>
    <row r="44" spans="1:13" s="2" customFormat="1" ht="13.5" thickBot="1">
      <c r="A44" s="16"/>
      <c r="B44" s="17"/>
      <c r="C44" s="17"/>
      <c r="D44" s="17"/>
      <c r="E44" s="18">
        <f>SUM(E36:E43)</f>
        <v>97316.64</v>
      </c>
      <c r="F44" s="18">
        <f>SUM(F36:F43)</f>
        <v>95517.93999999999</v>
      </c>
      <c r="G44" s="18">
        <f>SUM(G36:G43)</f>
        <v>-1798.7000000000025</v>
      </c>
      <c r="H44" s="51">
        <f aca="true" t="shared" si="8" ref="H44:H79">G44/710</f>
        <v>-2.5333802816901443</v>
      </c>
      <c r="I44" s="59">
        <f aca="true" t="shared" si="9" ref="I44:I79">-(E44-F44)/E44</f>
        <v>-0.01848296447555127</v>
      </c>
      <c r="J44" s="95">
        <f>AVERAGE(J36:J43)</f>
        <v>47.448065648242526</v>
      </c>
      <c r="K44" s="95">
        <f>AVERAGE(K36:K43)</f>
        <v>16.59625</v>
      </c>
      <c r="L44" s="95">
        <f>AVERAGE(L36:L43)</f>
        <v>17.025</v>
      </c>
      <c r="M44" s="99">
        <f>AVERAGE(M36:M43)</f>
        <v>258.375</v>
      </c>
    </row>
    <row r="45" spans="1:13" s="2" customFormat="1" ht="12.75">
      <c r="A45" s="80"/>
      <c r="B45" s="81" t="s">
        <v>133</v>
      </c>
      <c r="C45" s="81"/>
      <c r="D45" s="81"/>
      <c r="E45" s="82"/>
      <c r="F45" s="82"/>
      <c r="G45" s="82"/>
      <c r="H45" s="84"/>
      <c r="I45" s="83"/>
      <c r="J45" s="83"/>
      <c r="K45" s="85"/>
      <c r="L45" s="85"/>
      <c r="M45" s="86"/>
    </row>
    <row r="46" spans="1:13" ht="12.75">
      <c r="A46" s="36">
        <v>143</v>
      </c>
      <c r="B46" s="41" t="str">
        <f>VLOOKUP(A46,'SKNR-liste'!A43:H106,4)</f>
        <v>Hanssted Skole</v>
      </c>
      <c r="C46" s="37"/>
      <c r="D46" s="37"/>
      <c r="E46" s="38">
        <v>16982.25</v>
      </c>
      <c r="F46" s="38">
        <v>17301.92</v>
      </c>
      <c r="G46" s="38">
        <f aca="true" t="shared" si="10" ref="G46:G52">F46-E46</f>
        <v>319.66999999999825</v>
      </c>
      <c r="H46" s="52">
        <f t="shared" si="8"/>
        <v>0.4502394366197158</v>
      </c>
      <c r="I46" s="60">
        <f t="shared" si="9"/>
        <v>0.018823771879462277</v>
      </c>
      <c r="J46" s="94">
        <f>E46/M46</f>
        <v>37.571349557522126</v>
      </c>
      <c r="K46" s="69">
        <v>24.9</v>
      </c>
      <c r="L46" s="69">
        <v>24.6</v>
      </c>
      <c r="M46" s="70">
        <v>452</v>
      </c>
    </row>
    <row r="47" spans="1:13" ht="12.75">
      <c r="A47" s="21">
        <v>145</v>
      </c>
      <c r="B47" s="26" t="str">
        <f>VLOOKUP(A47,'SKNR-liste'!A45:H108,4)</f>
        <v>Kirsebærhavens Skole</v>
      </c>
      <c r="C47" s="22"/>
      <c r="D47" s="22"/>
      <c r="E47" s="23">
        <v>22680.2</v>
      </c>
      <c r="F47" s="23">
        <v>22671.91</v>
      </c>
      <c r="G47" s="23">
        <f t="shared" si="10"/>
        <v>-8.290000000000873</v>
      </c>
      <c r="H47" s="49">
        <f t="shared" si="8"/>
        <v>-0.011676056338029399</v>
      </c>
      <c r="I47" s="57">
        <f t="shared" si="9"/>
        <v>-0.0003655170589324994</v>
      </c>
      <c r="J47" s="94">
        <f aca="true" t="shared" si="11" ref="J47:J52">E47/M47</f>
        <v>40.28454706927176</v>
      </c>
      <c r="K47" s="71">
        <v>21.2</v>
      </c>
      <c r="L47" s="71">
        <v>20.71</v>
      </c>
      <c r="M47" s="72">
        <v>563</v>
      </c>
    </row>
    <row r="48" spans="1:13" ht="12.75">
      <c r="A48" s="21">
        <v>144</v>
      </c>
      <c r="B48" s="24" t="str">
        <f>VLOOKUP(A48,'SKNR-liste'!A44:H107,4)</f>
        <v>Lykkebo Skole</v>
      </c>
      <c r="C48" s="22"/>
      <c r="D48" s="22"/>
      <c r="E48" s="23">
        <v>16321.73</v>
      </c>
      <c r="F48" s="23">
        <v>16334.79</v>
      </c>
      <c r="G48" s="23">
        <f t="shared" si="10"/>
        <v>13.06000000000131</v>
      </c>
      <c r="H48" s="49">
        <f t="shared" si="8"/>
        <v>0.018394366197184944</v>
      </c>
      <c r="I48" s="57">
        <f t="shared" si="9"/>
        <v>0.0008001602771275662</v>
      </c>
      <c r="J48" s="94">
        <f t="shared" si="11"/>
        <v>41.63706632653061</v>
      </c>
      <c r="K48" s="71">
        <v>23.4</v>
      </c>
      <c r="L48" s="71">
        <v>21.4</v>
      </c>
      <c r="M48" s="72">
        <v>392</v>
      </c>
    </row>
    <row r="49" spans="1:13" ht="12.75">
      <c r="A49" s="25">
        <v>304</v>
      </c>
      <c r="B49" s="24" t="str">
        <f>VLOOKUP(A49,'SKNR-liste'!A64:H127,4)</f>
        <v>Skt. Annæ Gymnasium</v>
      </c>
      <c r="C49" s="24"/>
      <c r="D49" s="24"/>
      <c r="E49" s="27">
        <v>20275.63</v>
      </c>
      <c r="F49" s="27">
        <v>20740.95</v>
      </c>
      <c r="G49" s="23">
        <f t="shared" si="10"/>
        <v>465.3199999999997</v>
      </c>
      <c r="H49" s="49">
        <f t="shared" si="8"/>
        <v>0.6553802816901404</v>
      </c>
      <c r="I49" s="57">
        <f t="shared" si="9"/>
        <v>0.022949718455110873</v>
      </c>
      <c r="J49" s="94">
        <f t="shared" si="11"/>
        <v>36.0776334519573</v>
      </c>
      <c r="K49" s="71">
        <v>27</v>
      </c>
      <c r="L49" s="71">
        <v>26.6</v>
      </c>
      <c r="M49" s="72">
        <v>562</v>
      </c>
    </row>
    <row r="50" spans="1:13" ht="12.75">
      <c r="A50" s="21">
        <v>141</v>
      </c>
      <c r="B50" s="26" t="str">
        <f>VLOOKUP(A50,'SKNR-liste'!A41:H104,4)</f>
        <v>Valby Skole</v>
      </c>
      <c r="C50" s="22"/>
      <c r="D50" s="22"/>
      <c r="E50" s="23">
        <v>17290.67</v>
      </c>
      <c r="F50" s="23">
        <v>17161.12</v>
      </c>
      <c r="G50" s="23">
        <f t="shared" si="10"/>
        <v>-129.54999999999927</v>
      </c>
      <c r="H50" s="49">
        <f t="shared" si="8"/>
        <v>-0.18246478873239333</v>
      </c>
      <c r="I50" s="57">
        <f t="shared" si="9"/>
        <v>-0.007492480048488536</v>
      </c>
      <c r="J50" s="94">
        <f t="shared" si="11"/>
        <v>43.33501253132832</v>
      </c>
      <c r="K50" s="71">
        <v>19.85</v>
      </c>
      <c r="L50" s="71">
        <v>20.4</v>
      </c>
      <c r="M50" s="72">
        <v>399</v>
      </c>
    </row>
    <row r="51" spans="1:13" ht="12.75">
      <c r="A51" s="21">
        <v>147</v>
      </c>
      <c r="B51" s="26" t="str">
        <f>VLOOKUP(A51,'SKNR-liste'!A46:H109,4)</f>
        <v>Vigerslev Allés Skole</v>
      </c>
      <c r="C51" s="22" t="s">
        <v>79</v>
      </c>
      <c r="D51" s="22" t="s">
        <v>79</v>
      </c>
      <c r="E51" s="23">
        <v>14858.9</v>
      </c>
      <c r="F51" s="23">
        <v>14858.9</v>
      </c>
      <c r="G51" s="23">
        <f t="shared" si="10"/>
        <v>0</v>
      </c>
      <c r="H51" s="49">
        <f t="shared" si="8"/>
        <v>0</v>
      </c>
      <c r="I51" s="57">
        <f t="shared" si="9"/>
        <v>0</v>
      </c>
      <c r="J51" s="94">
        <f t="shared" si="11"/>
        <v>42.82103746397694</v>
      </c>
      <c r="K51" s="71">
        <v>22.4</v>
      </c>
      <c r="L51" s="71">
        <v>17.6</v>
      </c>
      <c r="M51" s="72">
        <v>347</v>
      </c>
    </row>
    <row r="52" spans="1:13" ht="13.5" thickBot="1">
      <c r="A52" s="32">
        <v>142</v>
      </c>
      <c r="B52" s="40" t="str">
        <f>VLOOKUP(A52,'SKNR-liste'!A42:H105,4)</f>
        <v>Ålholm Skole</v>
      </c>
      <c r="C52" s="33"/>
      <c r="D52" s="33"/>
      <c r="E52" s="35">
        <v>19041.08</v>
      </c>
      <c r="F52" s="35">
        <v>18773.49</v>
      </c>
      <c r="G52" s="35">
        <f t="shared" si="10"/>
        <v>-267.59000000000015</v>
      </c>
      <c r="H52" s="49">
        <f t="shared" si="8"/>
        <v>-0.3768873239436622</v>
      </c>
      <c r="I52" s="58">
        <f t="shared" si="9"/>
        <v>-0.014053299497717572</v>
      </c>
      <c r="J52" s="100">
        <f t="shared" si="11"/>
        <v>44.4885046728972</v>
      </c>
      <c r="K52" s="67">
        <v>22.4</v>
      </c>
      <c r="L52" s="67">
        <v>22</v>
      </c>
      <c r="M52" s="68">
        <v>428</v>
      </c>
    </row>
    <row r="53" spans="1:13" ht="13.5" thickBot="1">
      <c r="A53" s="16"/>
      <c r="B53" s="17"/>
      <c r="C53" s="17"/>
      <c r="D53" s="17"/>
      <c r="E53" s="18">
        <f>SUM(E46:E52)</f>
        <v>127450.45999999999</v>
      </c>
      <c r="F53" s="18">
        <f>SUM(F46:F52)</f>
        <v>127843.08</v>
      </c>
      <c r="G53" s="18">
        <f>SUM(G46:G52)</f>
        <v>392.619999999999</v>
      </c>
      <c r="H53" s="51">
        <f t="shared" si="8"/>
        <v>0.5529859154929563</v>
      </c>
      <c r="I53" s="59">
        <f t="shared" si="9"/>
        <v>0.0030805695012792417</v>
      </c>
      <c r="J53" s="95">
        <f>AVERAGE(J46:J52)</f>
        <v>40.88787872478347</v>
      </c>
      <c r="K53" s="95">
        <f>AVERAGE(K46:K52)</f>
        <v>23.021428571428572</v>
      </c>
      <c r="L53" s="95">
        <f>AVERAGE(L46:L52)</f>
        <v>21.90142857142857</v>
      </c>
      <c r="M53" s="99">
        <f>AVERAGE(M46:M52)</f>
        <v>449</v>
      </c>
    </row>
    <row r="54" spans="1:13" ht="12.75">
      <c r="A54" s="80"/>
      <c r="B54" s="81" t="s">
        <v>134</v>
      </c>
      <c r="C54" s="81"/>
      <c r="D54" s="81"/>
      <c r="E54" s="82"/>
      <c r="F54" s="82"/>
      <c r="G54" s="82"/>
      <c r="H54" s="84"/>
      <c r="I54" s="83"/>
      <c r="J54" s="83"/>
      <c r="K54" s="85"/>
      <c r="L54" s="85"/>
      <c r="M54" s="86"/>
    </row>
    <row r="55" spans="1:13" ht="12.75">
      <c r="A55" s="36">
        <v>191</v>
      </c>
      <c r="B55" s="44" t="str">
        <f>VLOOKUP(A55,'SKNR-liste'!A60:H123,4)</f>
        <v>Bellahøj Skole</v>
      </c>
      <c r="C55" s="37"/>
      <c r="D55" s="37"/>
      <c r="E55" s="45">
        <v>18631.35</v>
      </c>
      <c r="F55" s="45">
        <v>18504.2</v>
      </c>
      <c r="G55" s="38">
        <f aca="true" t="shared" si="12" ref="G55:G65">F55-E55</f>
        <v>-127.14999999999782</v>
      </c>
      <c r="H55" s="52">
        <f t="shared" si="8"/>
        <v>-0.17908450704225046</v>
      </c>
      <c r="I55" s="60">
        <f t="shared" si="9"/>
        <v>-0.006824518888861935</v>
      </c>
      <c r="J55" s="94">
        <f>E55/M55</f>
        <v>42.73245412844037</v>
      </c>
      <c r="K55" s="69">
        <v>19.55</v>
      </c>
      <c r="L55" s="69">
        <v>19.31</v>
      </c>
      <c r="M55" s="70">
        <v>436</v>
      </c>
    </row>
    <row r="56" spans="1:13" ht="12.75">
      <c r="A56" s="21">
        <v>192</v>
      </c>
      <c r="B56" s="24" t="str">
        <f>VLOOKUP(A56,'SKNR-liste'!A61:H124,4)</f>
        <v>Brønshøj Skole</v>
      </c>
      <c r="C56" s="22"/>
      <c r="D56" s="22"/>
      <c r="E56" s="27">
        <v>25283.36</v>
      </c>
      <c r="F56" s="27">
        <v>25778.12</v>
      </c>
      <c r="G56" s="23">
        <f t="shared" si="12"/>
        <v>494.7599999999984</v>
      </c>
      <c r="H56" s="49">
        <f t="shared" si="8"/>
        <v>0.696845070422533</v>
      </c>
      <c r="I56" s="57">
        <f t="shared" si="9"/>
        <v>0.019568601641553905</v>
      </c>
      <c r="J56" s="94">
        <f aca="true" t="shared" si="13" ref="J56:J65">E56/M56</f>
        <v>35.96495021337127</v>
      </c>
      <c r="K56" s="71">
        <v>25.4</v>
      </c>
      <c r="L56" s="71">
        <v>23.28</v>
      </c>
      <c r="M56" s="72">
        <v>703</v>
      </c>
    </row>
    <row r="57" spans="1:13" ht="12.75">
      <c r="A57" s="25">
        <v>114</v>
      </c>
      <c r="B57" s="24" t="str">
        <f>VLOOKUP(A57,'SKNR-liste'!A31:H94,4)</f>
        <v>Husum Skole</v>
      </c>
      <c r="C57" s="26"/>
      <c r="D57" s="26"/>
      <c r="E57" s="27">
        <v>21152.19</v>
      </c>
      <c r="F57" s="27">
        <v>21456.82</v>
      </c>
      <c r="G57" s="23">
        <f t="shared" si="12"/>
        <v>304.630000000001</v>
      </c>
      <c r="H57" s="49">
        <f t="shared" si="8"/>
        <v>0.42905633802817045</v>
      </c>
      <c r="I57" s="57">
        <f t="shared" si="9"/>
        <v>0.014401818440549231</v>
      </c>
      <c r="J57" s="94">
        <f t="shared" si="13"/>
        <v>37.503882978723404</v>
      </c>
      <c r="K57" s="71">
        <v>21.53</v>
      </c>
      <c r="L57" s="71">
        <v>21.5</v>
      </c>
      <c r="M57" s="72">
        <v>564</v>
      </c>
    </row>
    <row r="58" spans="1:13" ht="12.75">
      <c r="A58" s="21">
        <v>121</v>
      </c>
      <c r="B58" s="24" t="str">
        <f>VLOOKUP(A58,'SKNR-liste'!A33:H96,4)</f>
        <v>Hyltebjerg Skole</v>
      </c>
      <c r="C58" s="22"/>
      <c r="D58" s="22"/>
      <c r="E58" s="23">
        <v>23350.92</v>
      </c>
      <c r="F58" s="23">
        <v>23764.21</v>
      </c>
      <c r="G58" s="23">
        <f t="shared" si="12"/>
        <v>413.2900000000009</v>
      </c>
      <c r="H58" s="49">
        <f t="shared" si="8"/>
        <v>0.582098591549297</v>
      </c>
      <c r="I58" s="57">
        <f t="shared" si="9"/>
        <v>0.017699088515570303</v>
      </c>
      <c r="J58" s="94">
        <f t="shared" si="13"/>
        <v>36.542910798122065</v>
      </c>
      <c r="K58" s="71">
        <v>23.67</v>
      </c>
      <c r="L58" s="71">
        <v>23.73</v>
      </c>
      <c r="M58" s="72">
        <v>639</v>
      </c>
    </row>
    <row r="59" spans="1:13" ht="12.75">
      <c r="A59" s="21">
        <v>124</v>
      </c>
      <c r="B59" s="24" t="str">
        <f>VLOOKUP(A59,'SKNR-liste'!A36:H99,4)</f>
        <v>Katrinedals Skole</v>
      </c>
      <c r="C59" s="22"/>
      <c r="D59" s="22"/>
      <c r="E59" s="23">
        <v>22439.58</v>
      </c>
      <c r="F59" s="23">
        <v>22859.65</v>
      </c>
      <c r="G59" s="23">
        <f t="shared" si="12"/>
        <v>420.0699999999997</v>
      </c>
      <c r="H59" s="49">
        <f t="shared" si="8"/>
        <v>0.5916478873239432</v>
      </c>
      <c r="I59" s="57">
        <f t="shared" si="9"/>
        <v>0.018720047344914642</v>
      </c>
      <c r="J59" s="94">
        <f t="shared" si="13"/>
        <v>36.487121951219514</v>
      </c>
      <c r="K59" s="71">
        <v>21.67</v>
      </c>
      <c r="L59" s="71">
        <v>24.33</v>
      </c>
      <c r="M59" s="72">
        <v>615</v>
      </c>
    </row>
    <row r="60" spans="1:13" ht="12.75">
      <c r="A60" s="21">
        <v>123</v>
      </c>
      <c r="B60" s="24" t="str">
        <f>VLOOKUP(A60,'SKNR-liste'!A35:H98,4)</f>
        <v>Kirkebjerg Skole</v>
      </c>
      <c r="C60" s="22"/>
      <c r="D60" s="22"/>
      <c r="E60" s="23">
        <v>20602.39</v>
      </c>
      <c r="F60" s="23">
        <v>20943.85</v>
      </c>
      <c r="G60" s="23">
        <f t="shared" si="12"/>
        <v>341.4599999999991</v>
      </c>
      <c r="H60" s="49">
        <f t="shared" si="8"/>
        <v>0.4809295774647875</v>
      </c>
      <c r="I60" s="57">
        <f t="shared" si="9"/>
        <v>0.016573805272106737</v>
      </c>
      <c r="J60" s="94">
        <f t="shared" si="13"/>
        <v>37.188429602888085</v>
      </c>
      <c r="K60" s="71">
        <v>21.93</v>
      </c>
      <c r="L60" s="71">
        <v>22.54</v>
      </c>
      <c r="M60" s="72">
        <v>554</v>
      </c>
    </row>
    <row r="61" spans="1:13" ht="12.75">
      <c r="A61" s="21">
        <v>115</v>
      </c>
      <c r="B61" s="24" t="str">
        <f>VLOOKUP(A61,'SKNR-liste'!A32:H95,4)</f>
        <v>Korsager Skole</v>
      </c>
      <c r="C61" s="22"/>
      <c r="D61" s="22"/>
      <c r="E61" s="23">
        <v>20112.27</v>
      </c>
      <c r="F61" s="23">
        <v>20259.27</v>
      </c>
      <c r="G61" s="23">
        <f t="shared" si="12"/>
        <v>147</v>
      </c>
      <c r="H61" s="49">
        <f t="shared" si="8"/>
        <v>0.20704225352112676</v>
      </c>
      <c r="I61" s="57">
        <f t="shared" si="9"/>
        <v>0.007308971090781896</v>
      </c>
      <c r="J61" s="94">
        <f t="shared" si="13"/>
        <v>39.1289299610895</v>
      </c>
      <c r="K61" s="71">
        <v>22.14</v>
      </c>
      <c r="L61" s="71">
        <v>21.17</v>
      </c>
      <c r="M61" s="72">
        <v>514</v>
      </c>
    </row>
    <row r="62" spans="1:13" ht="12.75">
      <c r="A62" s="21">
        <v>193</v>
      </c>
      <c r="B62" s="24" t="str">
        <f>VLOOKUP(A62,'SKNR-liste'!A62:H125,4)</f>
        <v>Rødkilde Skole</v>
      </c>
      <c r="C62" s="22"/>
      <c r="D62" s="22"/>
      <c r="E62" s="27">
        <v>25639</v>
      </c>
      <c r="F62" s="27">
        <v>26026.07</v>
      </c>
      <c r="G62" s="23">
        <f t="shared" si="12"/>
        <v>387.0699999999997</v>
      </c>
      <c r="H62" s="49">
        <f t="shared" si="8"/>
        <v>0.5451690140845067</v>
      </c>
      <c r="I62" s="57">
        <f t="shared" si="9"/>
        <v>0.015096922656889883</v>
      </c>
      <c r="J62" s="94">
        <f t="shared" si="13"/>
        <v>36.732091690544415</v>
      </c>
      <c r="K62" s="71">
        <v>23.11</v>
      </c>
      <c r="L62" s="71">
        <v>22.19</v>
      </c>
      <c r="M62" s="72">
        <v>698</v>
      </c>
    </row>
    <row r="63" spans="1:13" ht="12.75">
      <c r="A63" s="21">
        <v>112</v>
      </c>
      <c r="B63" s="26" t="str">
        <f>VLOOKUP(A63,'SKNR-liste'!A29:H92,4)</f>
        <v>Tingbjerg Skole</v>
      </c>
      <c r="C63" s="22"/>
      <c r="D63" s="22"/>
      <c r="E63" s="23">
        <v>20850.52</v>
      </c>
      <c r="F63" s="23">
        <v>20301.48</v>
      </c>
      <c r="G63" s="23">
        <f t="shared" si="12"/>
        <v>-549.0400000000009</v>
      </c>
      <c r="H63" s="49">
        <f t="shared" si="8"/>
        <v>-0.7732957746478886</v>
      </c>
      <c r="I63" s="57">
        <f t="shared" si="9"/>
        <v>-0.026332196990770534</v>
      </c>
      <c r="J63" s="94">
        <f t="shared" si="13"/>
        <v>47.495489749430526</v>
      </c>
      <c r="K63" s="71">
        <v>18.47</v>
      </c>
      <c r="L63" s="71">
        <v>18.45</v>
      </c>
      <c r="M63" s="72">
        <v>439</v>
      </c>
    </row>
    <row r="64" spans="1:13" ht="12.75">
      <c r="A64" s="21">
        <v>122</v>
      </c>
      <c r="B64" s="24" t="str">
        <f>VLOOKUP(A64,'SKNR-liste'!A34:H97,4)</f>
        <v>Vanløse Skole</v>
      </c>
      <c r="C64" s="22"/>
      <c r="D64" s="22"/>
      <c r="E64" s="23">
        <v>15081.41</v>
      </c>
      <c r="F64" s="23">
        <v>15152.4</v>
      </c>
      <c r="G64" s="23">
        <f t="shared" si="12"/>
        <v>70.98999999999978</v>
      </c>
      <c r="H64" s="49">
        <f t="shared" si="8"/>
        <v>0.09998591549295743</v>
      </c>
      <c r="I64" s="57">
        <f t="shared" si="9"/>
        <v>0.004707119559775895</v>
      </c>
      <c r="J64" s="94">
        <f t="shared" si="13"/>
        <v>41.20603825136612</v>
      </c>
      <c r="K64" s="71">
        <v>22.3</v>
      </c>
      <c r="L64" s="71">
        <v>17.9</v>
      </c>
      <c r="M64" s="72">
        <v>366</v>
      </c>
    </row>
    <row r="65" spans="1:13" ht="13.5" thickBot="1">
      <c r="A65" s="32">
        <v>113</v>
      </c>
      <c r="B65" s="40" t="str">
        <f>VLOOKUP(A65,'SKNR-liste'!A30:H93,4)</f>
        <v>Voldparkens Skole</v>
      </c>
      <c r="C65" s="33"/>
      <c r="D65" s="33"/>
      <c r="E65" s="35">
        <v>13829.93</v>
      </c>
      <c r="F65" s="35">
        <v>13542.01</v>
      </c>
      <c r="G65" s="35">
        <f t="shared" si="12"/>
        <v>-287.9200000000001</v>
      </c>
      <c r="H65" s="49">
        <f t="shared" si="8"/>
        <v>-0.40552112676056346</v>
      </c>
      <c r="I65" s="58">
        <f t="shared" si="9"/>
        <v>-0.02081861585705785</v>
      </c>
      <c r="J65" s="94">
        <f t="shared" si="13"/>
        <v>47.36277397260274</v>
      </c>
      <c r="K65" s="67">
        <v>19.6</v>
      </c>
      <c r="L65" s="67">
        <v>15.63</v>
      </c>
      <c r="M65" s="68">
        <v>292</v>
      </c>
    </row>
    <row r="66" spans="1:13" ht="13.5" thickBot="1">
      <c r="A66" s="16"/>
      <c r="B66" s="17"/>
      <c r="C66" s="17"/>
      <c r="D66" s="17"/>
      <c r="E66" s="18">
        <f>SUM(E55:E65)</f>
        <v>226972.91999999995</v>
      </c>
      <c r="F66" s="18">
        <f>SUM(F55:F65)</f>
        <v>228588.08000000002</v>
      </c>
      <c r="G66" s="18">
        <f>SUM(G55:G65)</f>
        <v>1615.1599999999999</v>
      </c>
      <c r="H66" s="51">
        <f t="shared" si="8"/>
        <v>2.2748732394366193</v>
      </c>
      <c r="I66" s="59">
        <f t="shared" si="9"/>
        <v>0.00711609120594678</v>
      </c>
      <c r="J66" s="95">
        <f>AVERAGE(J55:J65)</f>
        <v>39.84955211798163</v>
      </c>
      <c r="K66" s="95">
        <f>AVERAGE(K55:K65)</f>
        <v>21.76090909090909</v>
      </c>
      <c r="L66" s="95">
        <f>AVERAGE(L55:L65)</f>
        <v>20.91181818181818</v>
      </c>
      <c r="M66" s="99">
        <f>AVERAGE(M55:M65)</f>
        <v>529.0909090909091</v>
      </c>
    </row>
    <row r="67" spans="1:13" ht="12.75">
      <c r="A67" s="80"/>
      <c r="B67" s="81" t="s">
        <v>135</v>
      </c>
      <c r="C67" s="81"/>
      <c r="D67" s="81"/>
      <c r="E67" s="82"/>
      <c r="F67" s="82"/>
      <c r="G67" s="82"/>
      <c r="H67" s="84"/>
      <c r="I67" s="83"/>
      <c r="J67" s="83"/>
      <c r="K67" s="78"/>
      <c r="L67" s="78"/>
      <c r="M67" s="79"/>
    </row>
    <row r="68" spans="1:14" s="2" customFormat="1" ht="12.75">
      <c r="A68" s="36">
        <v>151</v>
      </c>
      <c r="B68" s="44" t="str">
        <f>VLOOKUP(A68,'SKNR-liste'!A47:H110,4)</f>
        <v>Bavnehøj Skole</v>
      </c>
      <c r="C68" s="37"/>
      <c r="D68" s="37"/>
      <c r="E68" s="38">
        <v>13893.94</v>
      </c>
      <c r="F68" s="38">
        <v>13779.93</v>
      </c>
      <c r="G68" s="38">
        <f aca="true" t="shared" si="14" ref="G68:G73">F68-E68</f>
        <v>-114.01000000000022</v>
      </c>
      <c r="H68" s="52">
        <f t="shared" si="8"/>
        <v>-0.1605774647887327</v>
      </c>
      <c r="I68" s="60">
        <f t="shared" si="9"/>
        <v>-0.00820573573802681</v>
      </c>
      <c r="J68" s="94">
        <f aca="true" t="shared" si="15" ref="J68:J73">E68/M68</f>
        <v>44.248216560509555</v>
      </c>
      <c r="K68" s="71">
        <v>19</v>
      </c>
      <c r="L68" s="71">
        <v>19.75</v>
      </c>
      <c r="M68" s="72">
        <v>314</v>
      </c>
      <c r="N68"/>
    </row>
    <row r="69" spans="1:13" ht="12.75">
      <c r="A69" s="21">
        <v>152</v>
      </c>
      <c r="B69" s="26" t="str">
        <f>VLOOKUP(A69,'SKNR-liste'!A48:H111,4)</f>
        <v>Ellebjerg Skole</v>
      </c>
      <c r="C69" s="22"/>
      <c r="D69" s="22"/>
      <c r="E69" s="23">
        <v>17259.57</v>
      </c>
      <c r="F69" s="23">
        <v>17041.17</v>
      </c>
      <c r="G69" s="23">
        <f t="shared" si="14"/>
        <v>-218.40000000000146</v>
      </c>
      <c r="H69" s="49">
        <f t="shared" si="8"/>
        <v>-0.30760563380281897</v>
      </c>
      <c r="I69" s="57">
        <f t="shared" si="9"/>
        <v>-0.012653849429620868</v>
      </c>
      <c r="J69" s="94">
        <f t="shared" si="15"/>
        <v>44.71391191709844</v>
      </c>
      <c r="K69" s="71">
        <v>20.38</v>
      </c>
      <c r="L69" s="71">
        <v>18.89</v>
      </c>
      <c r="M69" s="72">
        <v>386</v>
      </c>
    </row>
    <row r="70" spans="1:13" ht="12.75">
      <c r="A70" s="21">
        <v>135</v>
      </c>
      <c r="B70" s="24" t="str">
        <f>VLOOKUP(A70,'SKNR-liste'!A39:H102,4)</f>
        <v>Enghave Plads Skole</v>
      </c>
      <c r="C70" s="22"/>
      <c r="D70" s="22"/>
      <c r="E70" s="23">
        <v>14898.88</v>
      </c>
      <c r="F70" s="23">
        <v>15006.38</v>
      </c>
      <c r="G70" s="23">
        <f t="shared" si="14"/>
        <v>107.5</v>
      </c>
      <c r="H70" s="49">
        <f t="shared" si="8"/>
        <v>0.15140845070422534</v>
      </c>
      <c r="I70" s="57">
        <f t="shared" si="9"/>
        <v>0.0072153074593526495</v>
      </c>
      <c r="J70" s="94">
        <f t="shared" si="15"/>
        <v>40.70732240437158</v>
      </c>
      <c r="K70" s="71">
        <v>23.5</v>
      </c>
      <c r="L70" s="71">
        <v>20.22</v>
      </c>
      <c r="M70" s="72">
        <v>366</v>
      </c>
    </row>
    <row r="71" spans="1:13" ht="12.75">
      <c r="A71" s="21">
        <v>133</v>
      </c>
      <c r="B71" s="26" t="str">
        <f>VLOOKUP(A71,'SKNR-liste'!A38:H101,4)</f>
        <v>Matthæusgades Skole</v>
      </c>
      <c r="C71" s="22" t="s">
        <v>79</v>
      </c>
      <c r="D71" s="22" t="s">
        <v>79</v>
      </c>
      <c r="E71" s="23">
        <v>10023.2</v>
      </c>
      <c r="F71" s="23">
        <v>10023.2</v>
      </c>
      <c r="G71" s="23">
        <f t="shared" si="14"/>
        <v>0</v>
      </c>
      <c r="H71" s="49">
        <f t="shared" si="8"/>
        <v>0</v>
      </c>
      <c r="I71" s="57">
        <f t="shared" si="9"/>
        <v>0</v>
      </c>
      <c r="J71" s="94">
        <f t="shared" si="15"/>
        <v>43.20344827586207</v>
      </c>
      <c r="K71" s="71">
        <v>19.75</v>
      </c>
      <c r="L71" s="71">
        <v>20.2</v>
      </c>
      <c r="M71" s="72">
        <v>232</v>
      </c>
    </row>
    <row r="72" spans="1:13" ht="12.75">
      <c r="A72" s="21">
        <v>132</v>
      </c>
      <c r="B72" s="26" t="str">
        <f>VLOOKUP(A72,'SKNR-liste'!A37:H100,4)</f>
        <v>Oehlenschlægersgades Skole</v>
      </c>
      <c r="C72" s="22"/>
      <c r="D72" s="22"/>
      <c r="E72" s="23">
        <v>13453.46</v>
      </c>
      <c r="F72" s="23">
        <v>13368.14</v>
      </c>
      <c r="G72" s="23">
        <f t="shared" si="14"/>
        <v>-85.31999999999971</v>
      </c>
      <c r="H72" s="49">
        <f t="shared" si="8"/>
        <v>-0.12016901408450663</v>
      </c>
      <c r="I72" s="57">
        <f t="shared" si="9"/>
        <v>-0.006341862985432723</v>
      </c>
      <c r="J72" s="94">
        <f t="shared" si="15"/>
        <v>43.82234527687296</v>
      </c>
      <c r="K72" s="71">
        <v>20.21</v>
      </c>
      <c r="L72" s="71">
        <v>15.6</v>
      </c>
      <c r="M72" s="72">
        <v>307</v>
      </c>
    </row>
    <row r="73" spans="1:13" ht="13.5" thickBot="1">
      <c r="A73" s="32">
        <v>138</v>
      </c>
      <c r="B73" s="40" t="str">
        <f>VLOOKUP(A73,'SKNR-liste'!A40:H103,4)</f>
        <v>Vesterbro Ny Skole</v>
      </c>
      <c r="C73" s="33"/>
      <c r="D73" s="33"/>
      <c r="E73" s="35">
        <v>17501.28</v>
      </c>
      <c r="F73" s="35">
        <v>17271.1</v>
      </c>
      <c r="G73" s="35">
        <f t="shared" si="14"/>
        <v>-230.1800000000003</v>
      </c>
      <c r="H73" s="49">
        <f t="shared" si="8"/>
        <v>-0.32419718309859197</v>
      </c>
      <c r="I73" s="58">
        <f t="shared" si="9"/>
        <v>-0.013152180869056453</v>
      </c>
      <c r="J73" s="94">
        <f t="shared" si="15"/>
        <v>44.76030690537084</v>
      </c>
      <c r="K73" s="67">
        <v>18.75</v>
      </c>
      <c r="L73" s="67">
        <v>15.46</v>
      </c>
      <c r="M73" s="68">
        <v>391</v>
      </c>
    </row>
    <row r="74" spans="1:13" ht="13.5" thickBot="1">
      <c r="A74" s="16"/>
      <c r="B74" s="17"/>
      <c r="C74" s="17"/>
      <c r="D74" s="17"/>
      <c r="E74" s="18">
        <f>SUM(E68:E73)</f>
        <v>87030.32999999999</v>
      </c>
      <c r="F74" s="18">
        <f>SUM(F68:F73)</f>
        <v>86489.91999999998</v>
      </c>
      <c r="G74" s="18">
        <f>SUM(G68:G73)</f>
        <v>-540.4100000000017</v>
      </c>
      <c r="H74" s="51">
        <f t="shared" si="8"/>
        <v>-0.7611408450704249</v>
      </c>
      <c r="I74" s="59">
        <f t="shared" si="9"/>
        <v>-0.006209444454594204</v>
      </c>
      <c r="J74" s="95">
        <f>AVERAGE(J68:J73)</f>
        <v>43.575925223347575</v>
      </c>
      <c r="K74" s="95">
        <f>AVERAGE(K68:K73)</f>
        <v>20.265</v>
      </c>
      <c r="L74" s="95">
        <f>AVERAGE(L68:L73)</f>
        <v>18.353333333333335</v>
      </c>
      <c r="M74" s="99">
        <f>AVERAGE(M68:M73)</f>
        <v>332.6666666666667</v>
      </c>
    </row>
    <row r="75" spans="1:13" ht="12.75">
      <c r="A75" s="80"/>
      <c r="B75" s="81" t="s">
        <v>136</v>
      </c>
      <c r="C75" s="81"/>
      <c r="D75" s="81"/>
      <c r="E75" s="82"/>
      <c r="F75" s="82"/>
      <c r="G75" s="82"/>
      <c r="H75" s="47"/>
      <c r="I75" s="83"/>
      <c r="J75" s="96"/>
      <c r="K75" s="78"/>
      <c r="L75" s="78"/>
      <c r="M75" s="79"/>
    </row>
    <row r="76" spans="1:13" ht="12.75">
      <c r="A76" s="36">
        <v>48</v>
      </c>
      <c r="B76" s="41" t="str">
        <f>VLOOKUP(A76,'SKNR-liste'!A11:H74,4)</f>
        <v>Heibergskolen</v>
      </c>
      <c r="C76" s="37"/>
      <c r="D76" s="37"/>
      <c r="E76" s="38">
        <v>14299.45</v>
      </c>
      <c r="F76" s="38">
        <v>14621.9</v>
      </c>
      <c r="G76" s="38">
        <f aca="true" t="shared" si="16" ref="G76:G85">F76-E76</f>
        <v>322.4499999999989</v>
      </c>
      <c r="H76" s="49">
        <f t="shared" si="8"/>
        <v>0.45415492957746323</v>
      </c>
      <c r="I76" s="60">
        <f t="shared" si="9"/>
        <v>0.022549818349656726</v>
      </c>
      <c r="J76" s="94">
        <f>E76/M76</f>
        <v>37.729419525065964</v>
      </c>
      <c r="K76" s="71">
        <v>25.08</v>
      </c>
      <c r="L76" s="71">
        <v>25.5</v>
      </c>
      <c r="M76" s="72">
        <v>379</v>
      </c>
    </row>
    <row r="77" spans="1:13" ht="12.75">
      <c r="A77" s="21">
        <v>54</v>
      </c>
      <c r="B77" s="26" t="str">
        <f>VLOOKUP(A77,'SKNR-liste'!A14:H77,4)</f>
        <v>Kildevældsskolen</v>
      </c>
      <c r="C77" s="22"/>
      <c r="D77" s="22"/>
      <c r="E77" s="23">
        <v>21663.4</v>
      </c>
      <c r="F77" s="23">
        <v>21544.05</v>
      </c>
      <c r="G77" s="23">
        <f t="shared" si="16"/>
        <v>-119.35000000000218</v>
      </c>
      <c r="H77" s="49">
        <f t="shared" si="8"/>
        <v>-0.16809859154929885</v>
      </c>
      <c r="I77" s="57">
        <f t="shared" si="9"/>
        <v>-0.005509292170204224</v>
      </c>
      <c r="J77" s="94">
        <f aca="true" t="shared" si="17" ref="J77:J85">E77/M77</f>
        <v>41.660384615384615</v>
      </c>
      <c r="K77" s="71">
        <v>20.38</v>
      </c>
      <c r="L77" s="71">
        <v>19.64</v>
      </c>
      <c r="M77" s="72">
        <v>520</v>
      </c>
    </row>
    <row r="78" spans="1:13" ht="12.75">
      <c r="A78" s="21">
        <v>71</v>
      </c>
      <c r="B78" s="26" t="str">
        <f>VLOOKUP(A78,'SKNR-liste'!A21:H84,4)</f>
        <v>Klostervængets Skole</v>
      </c>
      <c r="C78" s="22"/>
      <c r="D78" s="22"/>
      <c r="E78" s="23">
        <v>15441.4</v>
      </c>
      <c r="F78" s="23">
        <v>14797.25</v>
      </c>
      <c r="G78" s="23">
        <f t="shared" si="16"/>
        <v>-644.1499999999996</v>
      </c>
      <c r="H78" s="49">
        <f t="shared" si="8"/>
        <v>-0.90725352112676</v>
      </c>
      <c r="I78" s="57">
        <f t="shared" si="9"/>
        <v>-0.041715777066846246</v>
      </c>
      <c r="J78" s="94">
        <f t="shared" si="17"/>
        <v>53.61597222222222</v>
      </c>
      <c r="K78" s="71">
        <v>17.78</v>
      </c>
      <c r="L78" s="71">
        <v>15.9</v>
      </c>
      <c r="M78" s="72">
        <v>288</v>
      </c>
    </row>
    <row r="79" spans="1:13" ht="12.75">
      <c r="A79" s="21">
        <v>46</v>
      </c>
      <c r="B79" s="26" t="str">
        <f>VLOOKUP(A79,'SKNR-liste'!A10:H73,4)</f>
        <v>Langelinieskolen</v>
      </c>
      <c r="C79" s="22" t="s">
        <v>79</v>
      </c>
      <c r="D79" s="22" t="s">
        <v>79</v>
      </c>
      <c r="E79" s="23">
        <v>17177.25</v>
      </c>
      <c r="F79" s="23">
        <v>17177.25</v>
      </c>
      <c r="G79" s="23">
        <f t="shared" si="16"/>
        <v>0</v>
      </c>
      <c r="H79" s="49">
        <f t="shared" si="8"/>
        <v>0</v>
      </c>
      <c r="I79" s="57">
        <f t="shared" si="9"/>
        <v>0</v>
      </c>
      <c r="J79" s="94">
        <f t="shared" si="17"/>
        <v>39.487931034482756</v>
      </c>
      <c r="K79" s="71">
        <v>21.25</v>
      </c>
      <c r="L79" s="71">
        <v>20</v>
      </c>
      <c r="M79" s="72">
        <v>435</v>
      </c>
    </row>
    <row r="80" spans="1:13" ht="12.75">
      <c r="A80" s="25">
        <v>85</v>
      </c>
      <c r="B80" s="24" t="str">
        <f>VLOOKUP(A80,'SKNR-liste'!A24:H87,4)</f>
        <v>Lundehusskolen</v>
      </c>
      <c r="C80" s="26"/>
      <c r="D80" s="26"/>
      <c r="E80" s="27">
        <v>21329.46</v>
      </c>
      <c r="F80" s="27">
        <v>21371.96</v>
      </c>
      <c r="G80" s="23">
        <f t="shared" si="16"/>
        <v>42.5</v>
      </c>
      <c r="H80" s="49">
        <f aca="true" t="shared" si="18" ref="H80:H86">G80/710</f>
        <v>0.05985915492957746</v>
      </c>
      <c r="I80" s="57">
        <f aca="true" t="shared" si="19" ref="I80:I86">-(E80-F80)/E80</f>
        <v>0.0019925492722272387</v>
      </c>
      <c r="J80" s="94">
        <f t="shared" si="17"/>
        <v>40.01774859287054</v>
      </c>
      <c r="K80" s="71">
        <v>21.53</v>
      </c>
      <c r="L80" s="71">
        <v>20.38</v>
      </c>
      <c r="M80" s="72">
        <v>533</v>
      </c>
    </row>
    <row r="81" spans="1:13" ht="12.75">
      <c r="A81" s="25">
        <v>44</v>
      </c>
      <c r="B81" s="26" t="str">
        <f>VLOOKUP(A81,'SKNR-liste'!A8:H71,4)</f>
        <v>Randersgades Skole</v>
      </c>
      <c r="C81" s="26" t="s">
        <v>79</v>
      </c>
      <c r="D81" s="26" t="s">
        <v>79</v>
      </c>
      <c r="E81" s="27">
        <v>14023.1</v>
      </c>
      <c r="F81" s="27">
        <v>14023.1</v>
      </c>
      <c r="G81" s="23">
        <f t="shared" si="16"/>
        <v>0</v>
      </c>
      <c r="H81" s="49">
        <f t="shared" si="18"/>
        <v>0</v>
      </c>
      <c r="I81" s="57">
        <f t="shared" si="19"/>
        <v>0</v>
      </c>
      <c r="J81" s="94">
        <f t="shared" si="17"/>
        <v>40.41239193083574</v>
      </c>
      <c r="K81" s="71">
        <v>22.7</v>
      </c>
      <c r="L81" s="71">
        <v>16.9</v>
      </c>
      <c r="M81" s="72">
        <v>347</v>
      </c>
    </row>
    <row r="82" spans="1:13" ht="12.75">
      <c r="A82" s="21">
        <v>49</v>
      </c>
      <c r="B82" s="24" t="str">
        <f>VLOOKUP(A82,'SKNR-liste'!A12:H75,4)</f>
        <v>Sortedamskolen</v>
      </c>
      <c r="C82" s="22"/>
      <c r="D82" s="22"/>
      <c r="E82" s="23">
        <v>21317.48</v>
      </c>
      <c r="F82" s="23">
        <v>21676.8</v>
      </c>
      <c r="G82" s="23">
        <f t="shared" si="16"/>
        <v>359.3199999999997</v>
      </c>
      <c r="H82" s="49">
        <f t="shared" si="18"/>
        <v>0.5060845070422532</v>
      </c>
      <c r="I82" s="57">
        <f t="shared" si="19"/>
        <v>0.016855650855542012</v>
      </c>
      <c r="J82" s="94">
        <f t="shared" si="17"/>
        <v>37.00951388888889</v>
      </c>
      <c r="K82" s="71">
        <v>23.27</v>
      </c>
      <c r="L82" s="71">
        <v>22.31</v>
      </c>
      <c r="M82" s="72">
        <v>576</v>
      </c>
    </row>
    <row r="83" spans="1:13" ht="12.75">
      <c r="A83" s="21">
        <v>51</v>
      </c>
      <c r="B83" s="24" t="str">
        <f>VLOOKUP(A83,'SKNR-liste'!A13:H76,4)</f>
        <v>Strandvejsskolen</v>
      </c>
      <c r="C83" s="22"/>
      <c r="D83" s="22"/>
      <c r="E83" s="23">
        <v>16498.67</v>
      </c>
      <c r="F83" s="23">
        <v>16673.75</v>
      </c>
      <c r="G83" s="23">
        <f t="shared" si="16"/>
        <v>175.08000000000175</v>
      </c>
      <c r="H83" s="49">
        <f t="shared" si="18"/>
        <v>0.24659154929577712</v>
      </c>
      <c r="I83" s="57">
        <f t="shared" si="19"/>
        <v>0.010611764463438676</v>
      </c>
      <c r="J83" s="94">
        <f t="shared" si="17"/>
        <v>39.376300715990446</v>
      </c>
      <c r="K83" s="71">
        <v>20.19</v>
      </c>
      <c r="L83" s="71">
        <v>17.6</v>
      </c>
      <c r="M83" s="72">
        <v>419</v>
      </c>
    </row>
    <row r="84" spans="1:14" s="2" customFormat="1" ht="12.75">
      <c r="A84" s="39">
        <v>45</v>
      </c>
      <c r="B84" s="42" t="str">
        <f>VLOOKUP(A84,'SKNR-liste'!A9:H72,4)</f>
        <v>Vibenshus Skole</v>
      </c>
      <c r="C84" s="40"/>
      <c r="D84" s="40"/>
      <c r="E84" s="34">
        <v>17576.73</v>
      </c>
      <c r="F84" s="34">
        <v>17792.12</v>
      </c>
      <c r="G84" s="35">
        <f t="shared" si="16"/>
        <v>215.38999999999942</v>
      </c>
      <c r="H84" s="49">
        <f t="shared" si="18"/>
        <v>0.30336619718309776</v>
      </c>
      <c r="I84" s="58">
        <f t="shared" si="19"/>
        <v>0.0122542702766669</v>
      </c>
      <c r="J84" s="94">
        <f t="shared" si="17"/>
        <v>38.71526431718062</v>
      </c>
      <c r="K84" s="71">
        <v>20.21</v>
      </c>
      <c r="L84" s="71">
        <v>20.73</v>
      </c>
      <c r="M84" s="72">
        <v>454</v>
      </c>
      <c r="N84"/>
    </row>
    <row r="85" spans="1:14" s="2" customFormat="1" ht="13.5" thickBot="1">
      <c r="A85" s="39">
        <v>16</v>
      </c>
      <c r="B85" s="42" t="str">
        <f>VLOOKUP(A85,'SKNR-liste'!A5:H68,4)</f>
        <v>Øster Farimagsgades Skole</v>
      </c>
      <c r="C85" s="40"/>
      <c r="D85" s="40"/>
      <c r="E85" s="34">
        <v>17678.67</v>
      </c>
      <c r="F85" s="34">
        <v>18114.98</v>
      </c>
      <c r="G85" s="35">
        <f t="shared" si="16"/>
        <v>436.3100000000013</v>
      </c>
      <c r="H85" s="49">
        <f t="shared" si="18"/>
        <v>0.6145211267605653</v>
      </c>
      <c r="I85" s="58">
        <f t="shared" si="19"/>
        <v>0.024680024006330868</v>
      </c>
      <c r="J85" s="94">
        <f t="shared" si="17"/>
        <v>36.301170431211496</v>
      </c>
      <c r="K85" s="67">
        <v>25</v>
      </c>
      <c r="L85" s="67">
        <v>26.6</v>
      </c>
      <c r="M85" s="68">
        <v>487</v>
      </c>
      <c r="N85"/>
    </row>
    <row r="86" spans="1:13" s="2" customFormat="1" ht="13.5" thickBot="1">
      <c r="A86" s="16"/>
      <c r="B86" s="17"/>
      <c r="C86" s="17"/>
      <c r="D86" s="17"/>
      <c r="E86" s="18">
        <f>SUM(E76:E85)</f>
        <v>177005.61</v>
      </c>
      <c r="F86" s="18">
        <f>SUM(F76:F85)</f>
        <v>177793.16</v>
      </c>
      <c r="G86" s="18">
        <f>SUM(G76:G85)</f>
        <v>787.5499999999993</v>
      </c>
      <c r="H86" s="51">
        <f t="shared" si="18"/>
        <v>1.109225352112675</v>
      </c>
      <c r="I86" s="59">
        <f t="shared" si="19"/>
        <v>0.004449294008252154</v>
      </c>
      <c r="J86" s="95">
        <f>AVERAGE(J76:J85)</f>
        <v>40.43260972741333</v>
      </c>
      <c r="K86" s="95">
        <f>AVERAGE(K76:K85)</f>
        <v>21.739</v>
      </c>
      <c r="L86" s="95">
        <f>AVERAGE(L76:L85)</f>
        <v>20.555999999999997</v>
      </c>
      <c r="M86" s="99">
        <f>AVERAGE(M76:M85)</f>
        <v>443.8</v>
      </c>
    </row>
    <row r="87" spans="1:13" s="2" customFormat="1" ht="13.5" thickBot="1">
      <c r="A87" s="15"/>
      <c r="B87" s="13"/>
      <c r="C87" s="13"/>
      <c r="D87" s="13"/>
      <c r="E87" s="14"/>
      <c r="F87" s="14"/>
      <c r="G87" s="14"/>
      <c r="H87" s="48"/>
      <c r="I87" s="55"/>
      <c r="J87" s="97"/>
      <c r="K87" s="9"/>
      <c r="L87" s="9"/>
      <c r="M87" s="65"/>
    </row>
    <row r="88" spans="1:13" s="2" customFormat="1" ht="13.5" thickBot="1">
      <c r="A88" s="16"/>
      <c r="B88" s="17" t="s">
        <v>91</v>
      </c>
      <c r="C88" s="17" t="s">
        <v>90</v>
      </c>
      <c r="D88" s="17" t="s">
        <v>114</v>
      </c>
      <c r="E88" s="18">
        <f>E20+E28+E34+E44+E53+E66+E74+E86</f>
        <v>1071136.6599999997</v>
      </c>
      <c r="F88" s="18">
        <f>F20+F28+F34+F44+F53+F66+F74+F86</f>
        <v>1071138.71</v>
      </c>
      <c r="G88" s="18">
        <f>G20+G28+G34+G44+G53+G66+G74+G86</f>
        <v>2.0499999999883585</v>
      </c>
      <c r="H88" s="51">
        <f>G88/710</f>
        <v>0.002887323943645575</v>
      </c>
      <c r="I88" s="59">
        <f>-(E88-F88)/E88</f>
        <v>1.913854764600623E-06</v>
      </c>
      <c r="J88" s="95">
        <f>AVERAGE(J9:J19,J22:J27,J30:J33,J36:J43,J46:J52,J55:J65,J68:J73,J76:J85)</f>
        <v>42.18622019127553</v>
      </c>
      <c r="K88" s="95">
        <f>AVERAGE(K9:K19,K22:K27,K30:K33,K36:K43,K46:K52,K55:K65,K68:K73,K76:K85)</f>
        <v>20.768095238095235</v>
      </c>
      <c r="L88" s="95">
        <f>AVERAGE(L9:L19,L22:L27,L30:L33,L36:L43,L46:L52,L55:L65,L68:L73,L76:L85)</f>
        <v>19.94777777777778</v>
      </c>
      <c r="M88" s="99">
        <f>AVERAGE(M9:M19,M22:M27,M30:M33,M36:M43,M46:M52,M55:M65,M68:M73,M76:M85)</f>
        <v>413.6031746031746</v>
      </c>
    </row>
    <row r="89" spans="3:10" s="2" customFormat="1" ht="12.75">
      <c r="C89" s="9"/>
      <c r="D89" s="9"/>
      <c r="E89" s="10"/>
      <c r="F89" s="10"/>
      <c r="G89" s="10"/>
      <c r="H89" s="47"/>
      <c r="I89" s="28"/>
      <c r="J89" s="28"/>
    </row>
    <row r="90" spans="1:10" s="2" customFormat="1" ht="12.75">
      <c r="A90" s="31" t="s">
        <v>100</v>
      </c>
      <c r="C90" s="9"/>
      <c r="D90" s="9"/>
      <c r="E90" s="10"/>
      <c r="F90" s="10"/>
      <c r="G90" s="10"/>
      <c r="H90" s="47"/>
      <c r="I90" s="28"/>
      <c r="J90" s="28"/>
    </row>
    <row r="92" ht="12.75">
      <c r="A92" s="3" t="s">
        <v>115</v>
      </c>
    </row>
    <row r="94" spans="1:2" ht="12.75">
      <c r="A94" s="31" t="s">
        <v>143</v>
      </c>
      <c r="B94" s="31" t="s">
        <v>145</v>
      </c>
    </row>
    <row r="95" spans="1:2" ht="12.75">
      <c r="A95" s="3" t="s">
        <v>144</v>
      </c>
      <c r="B95" s="31" t="s">
        <v>146</v>
      </c>
    </row>
  </sheetData>
  <mergeCells count="3">
    <mergeCell ref="K1:M1"/>
    <mergeCell ref="K3:L3"/>
    <mergeCell ref="K4:L4"/>
  </mergeCells>
  <printOptions/>
  <pageMargins left="0.75" right="0.75" top="1" bottom="1" header="0" footer="0"/>
  <pageSetup fitToHeight="2" fitToWidth="1" horizontalDpi="600" verticalDpi="600" orientation="landscape" paperSize="9" scale="71" r:id="rId1"/>
  <ignoredErrors>
    <ignoredError sqref="G20 G28 G34 G44 G53 G66 G7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5"/>
  <sheetViews>
    <sheetView zoomScale="115" zoomScaleNormal="115" workbookViewId="0" topLeftCell="E79">
      <selection activeCell="O16" sqref="O16"/>
    </sheetView>
  </sheetViews>
  <sheetFormatPr defaultColWidth="9.140625" defaultRowHeight="12.75"/>
  <cols>
    <col min="1" max="1" width="5.28125" style="0" customWidth="1"/>
    <col min="2" max="2" width="33.28125" style="0" bestFit="1" customWidth="1"/>
    <col min="3" max="4" width="14.140625" style="0" customWidth="1"/>
    <col min="5" max="7" width="14.140625" style="1" customWidth="1"/>
    <col min="8" max="8" width="14.140625" style="53" customWidth="1"/>
    <col min="9" max="9" width="14.140625" style="29" customWidth="1"/>
    <col min="10" max="10" width="13.00390625" style="29" customWidth="1"/>
    <col min="13" max="13" width="12.8515625" style="0" customWidth="1"/>
  </cols>
  <sheetData>
    <row r="1" spans="1:13" ht="12.75">
      <c r="A1" s="20" t="s">
        <v>89</v>
      </c>
      <c r="B1" s="19" t="s">
        <v>85</v>
      </c>
      <c r="C1" s="6" t="s">
        <v>104</v>
      </c>
      <c r="D1" s="6" t="s">
        <v>105</v>
      </c>
      <c r="E1" s="6" t="s">
        <v>104</v>
      </c>
      <c r="F1" s="6" t="s">
        <v>105</v>
      </c>
      <c r="G1" s="19" t="s">
        <v>81</v>
      </c>
      <c r="H1" s="46" t="s">
        <v>81</v>
      </c>
      <c r="I1" s="46" t="s">
        <v>81</v>
      </c>
      <c r="J1" s="46" t="s">
        <v>137</v>
      </c>
      <c r="K1" s="105" t="s">
        <v>120</v>
      </c>
      <c r="L1" s="106"/>
      <c r="M1" s="107"/>
    </row>
    <row r="2" spans="1:13" ht="12.75">
      <c r="A2" s="7"/>
      <c r="B2" s="8"/>
      <c r="C2" s="9" t="s">
        <v>87</v>
      </c>
      <c r="D2" s="9" t="s">
        <v>87</v>
      </c>
      <c r="E2" s="10" t="s">
        <v>95</v>
      </c>
      <c r="F2" s="9" t="s">
        <v>95</v>
      </c>
      <c r="G2" s="9" t="s">
        <v>83</v>
      </c>
      <c r="H2" s="47" t="s">
        <v>118</v>
      </c>
      <c r="I2" s="47" t="s">
        <v>118</v>
      </c>
      <c r="J2" s="47" t="s">
        <v>138</v>
      </c>
      <c r="K2" s="76" t="s">
        <v>139</v>
      </c>
      <c r="L2" s="75"/>
      <c r="M2" s="77"/>
    </row>
    <row r="3" spans="1:13" ht="12.75">
      <c r="A3" s="7"/>
      <c r="B3" s="8"/>
      <c r="C3" s="9" t="s">
        <v>86</v>
      </c>
      <c r="D3" s="9" t="s">
        <v>86</v>
      </c>
      <c r="E3" s="10" t="s">
        <v>96</v>
      </c>
      <c r="F3" s="9" t="s">
        <v>112</v>
      </c>
      <c r="G3" s="9" t="s">
        <v>84</v>
      </c>
      <c r="H3" s="47" t="s">
        <v>119</v>
      </c>
      <c r="I3" s="47" t="s">
        <v>119</v>
      </c>
      <c r="J3" s="47"/>
      <c r="K3" s="108" t="s">
        <v>141</v>
      </c>
      <c r="L3" s="108"/>
      <c r="M3" s="98" t="s">
        <v>142</v>
      </c>
    </row>
    <row r="4" spans="1:13" ht="13.5" thickBot="1">
      <c r="A4" s="11"/>
      <c r="B4" s="12"/>
      <c r="C4" s="13" t="s">
        <v>82</v>
      </c>
      <c r="D4" s="13" t="s">
        <v>82</v>
      </c>
      <c r="E4" s="30"/>
      <c r="F4" s="14"/>
      <c r="G4" s="13" t="s">
        <v>80</v>
      </c>
      <c r="H4" s="48"/>
      <c r="I4" s="55"/>
      <c r="J4" s="55"/>
      <c r="K4" s="109"/>
      <c r="L4" s="109"/>
      <c r="M4" s="66"/>
    </row>
    <row r="5" spans="1:13" ht="12.75">
      <c r="A5" s="7"/>
      <c r="B5" s="8"/>
      <c r="C5" s="9"/>
      <c r="D5" s="9"/>
      <c r="E5" s="6" t="s">
        <v>92</v>
      </c>
      <c r="F5" s="6" t="s">
        <v>92</v>
      </c>
      <c r="G5" s="6" t="s">
        <v>92</v>
      </c>
      <c r="H5" s="46" t="s">
        <v>110</v>
      </c>
      <c r="I5" s="54" t="s">
        <v>98</v>
      </c>
      <c r="J5" s="54" t="s">
        <v>92</v>
      </c>
      <c r="K5" s="61" t="s">
        <v>121</v>
      </c>
      <c r="L5" s="61" t="s">
        <v>122</v>
      </c>
      <c r="M5" s="62" t="s">
        <v>140</v>
      </c>
    </row>
    <row r="6" spans="1:13" ht="13.5" thickBot="1">
      <c r="A6" s="7"/>
      <c r="B6" s="8"/>
      <c r="C6" s="9"/>
      <c r="D6" s="9"/>
      <c r="E6" s="14" t="s">
        <v>93</v>
      </c>
      <c r="F6" s="14" t="s">
        <v>93</v>
      </c>
      <c r="G6" s="14" t="s">
        <v>93</v>
      </c>
      <c r="H6" s="48"/>
      <c r="I6" s="55"/>
      <c r="J6" s="55" t="s">
        <v>93</v>
      </c>
      <c r="K6" s="12"/>
      <c r="L6" s="12"/>
      <c r="M6" s="63"/>
    </row>
    <row r="7" spans="1:13" ht="12.75">
      <c r="A7" s="4"/>
      <c r="B7" s="5"/>
      <c r="C7" s="19"/>
      <c r="D7" s="19"/>
      <c r="E7" s="6"/>
      <c r="F7" s="6"/>
      <c r="G7" s="6"/>
      <c r="H7" s="46"/>
      <c r="I7" s="56"/>
      <c r="J7" s="56"/>
      <c r="K7" s="5"/>
      <c r="L7" s="5"/>
      <c r="M7" s="64"/>
    </row>
    <row r="8" spans="1:13" ht="12.75">
      <c r="A8" s="21"/>
      <c r="B8" s="24" t="s">
        <v>129</v>
      </c>
      <c r="C8" s="24"/>
      <c r="D8" s="24"/>
      <c r="E8" s="87"/>
      <c r="F8" s="87"/>
      <c r="G8" s="87"/>
      <c r="H8" s="88"/>
      <c r="I8" s="57"/>
      <c r="J8" s="57"/>
      <c r="K8" s="22"/>
      <c r="L8" s="22"/>
      <c r="M8" s="89"/>
    </row>
    <row r="9" spans="1:13" ht="12.75">
      <c r="A9" s="21">
        <v>177</v>
      </c>
      <c r="B9" s="26" t="str">
        <f>VLOOKUP(A9,'SKNR-liste'!A56:H119,4)</f>
        <v>Amager Fælled Skole</v>
      </c>
      <c r="C9" s="22"/>
      <c r="D9" s="22"/>
      <c r="E9" s="27">
        <v>20415.44</v>
      </c>
      <c r="F9" s="27">
        <v>20099.04</v>
      </c>
      <c r="G9" s="23">
        <f aca="true" t="shared" si="0" ref="G9:G19">F9-E9</f>
        <v>-316.3999999999978</v>
      </c>
      <c r="H9" s="49">
        <f aca="true" t="shared" si="1" ref="H9:H43">G9/710</f>
        <v>-0.44563380281689835</v>
      </c>
      <c r="I9" s="57">
        <f aca="true" t="shared" si="2" ref="I9:I43">-(E9-F9)/E9</f>
        <v>-0.015498074006732053</v>
      </c>
      <c r="J9" s="93">
        <f>E9/M9</f>
        <v>47.477767441860465</v>
      </c>
      <c r="K9" s="71">
        <v>21.09</v>
      </c>
      <c r="L9" s="71">
        <v>20.08</v>
      </c>
      <c r="M9" s="89">
        <v>430</v>
      </c>
    </row>
    <row r="10" spans="1:13" ht="12.75">
      <c r="A10" s="21">
        <v>175</v>
      </c>
      <c r="B10" s="26" t="str">
        <f>VLOOKUP(A10,'SKNR-liste'!A54:H117,4)</f>
        <v>Dyvekeskolen</v>
      </c>
      <c r="C10" s="22"/>
      <c r="D10" s="22"/>
      <c r="E10" s="27">
        <v>19251.04</v>
      </c>
      <c r="F10" s="27">
        <v>19083.15</v>
      </c>
      <c r="G10" s="23">
        <f t="shared" si="0"/>
        <v>-167.88999999999942</v>
      </c>
      <c r="H10" s="49">
        <f t="shared" si="1"/>
        <v>-0.23646478873239354</v>
      </c>
      <c r="I10" s="57">
        <f t="shared" si="2"/>
        <v>-0.008721087276323742</v>
      </c>
      <c r="J10" s="93">
        <f aca="true" t="shared" si="3" ref="J10:J19">E10/M10</f>
        <v>44.562592592592594</v>
      </c>
      <c r="K10" s="71">
        <v>17.58</v>
      </c>
      <c r="L10" s="71">
        <v>20.36</v>
      </c>
      <c r="M10" s="89">
        <v>432</v>
      </c>
    </row>
    <row r="11" spans="1:13" ht="12.75">
      <c r="A11" s="21">
        <v>181</v>
      </c>
      <c r="B11" s="24" t="str">
        <f>VLOOKUP(A11,'SKNR-liste'!A57:H120,4)</f>
        <v>Gerbrandskolen</v>
      </c>
      <c r="C11" s="22"/>
      <c r="D11" s="22"/>
      <c r="E11" s="27">
        <v>22422.19</v>
      </c>
      <c r="F11" s="27">
        <v>22628.47</v>
      </c>
      <c r="G11" s="23">
        <f t="shared" si="0"/>
        <v>206.28000000000247</v>
      </c>
      <c r="H11" s="49">
        <f t="shared" si="1"/>
        <v>0.2905352112676091</v>
      </c>
      <c r="I11" s="57">
        <f t="shared" si="2"/>
        <v>0.009199815004689662</v>
      </c>
      <c r="J11" s="93">
        <f t="shared" si="3"/>
        <v>37.122831125827815</v>
      </c>
      <c r="K11" s="71">
        <v>21.73</v>
      </c>
      <c r="L11" s="71">
        <v>23.13</v>
      </c>
      <c r="M11" s="89">
        <v>604</v>
      </c>
    </row>
    <row r="12" spans="1:13" s="3" customFormat="1" ht="12.75">
      <c r="A12" s="21">
        <v>176</v>
      </c>
      <c r="B12" s="24" t="str">
        <f>VLOOKUP(A12,'SKNR-liste'!A55:H118,4)</f>
        <v>Højdevangens Skole</v>
      </c>
      <c r="C12" s="22"/>
      <c r="D12" s="22"/>
      <c r="E12" s="27">
        <v>20744.39</v>
      </c>
      <c r="F12" s="27">
        <v>20853.64</v>
      </c>
      <c r="G12" s="23">
        <f t="shared" si="0"/>
        <v>109.25</v>
      </c>
      <c r="H12" s="49">
        <f t="shared" si="1"/>
        <v>0.1538732394366197</v>
      </c>
      <c r="I12" s="57">
        <f t="shared" si="2"/>
        <v>0.005266484095218032</v>
      </c>
      <c r="J12" s="93">
        <f t="shared" si="3"/>
        <v>38.70222014925373</v>
      </c>
      <c r="K12" s="71">
        <v>22.2</v>
      </c>
      <c r="L12" s="71">
        <v>23.42</v>
      </c>
      <c r="M12" s="91">
        <v>536</v>
      </c>
    </row>
    <row r="13" spans="1:13" s="3" customFormat="1" ht="12.75">
      <c r="A13" s="21">
        <v>174</v>
      </c>
      <c r="B13" s="26" t="str">
        <f>VLOOKUP(A13,'SKNR-liste'!A53:H116,4)</f>
        <v>Peder Lykke Skolen</v>
      </c>
      <c r="C13" s="22"/>
      <c r="D13" s="22"/>
      <c r="E13" s="27">
        <v>27155.36</v>
      </c>
      <c r="F13" s="27">
        <v>27135.92</v>
      </c>
      <c r="G13" s="23">
        <f t="shared" si="0"/>
        <v>-19.44000000000233</v>
      </c>
      <c r="H13" s="49">
        <f t="shared" si="1"/>
        <v>-0.027380281690144125</v>
      </c>
      <c r="I13" s="57">
        <f t="shared" si="2"/>
        <v>-0.0007158807690269003</v>
      </c>
      <c r="J13" s="93">
        <f t="shared" si="3"/>
        <v>39.817243401759534</v>
      </c>
      <c r="K13" s="71">
        <v>22</v>
      </c>
      <c r="L13" s="71">
        <v>20.56</v>
      </c>
      <c r="M13" s="91">
        <v>682</v>
      </c>
    </row>
    <row r="14" spans="1:13" ht="12.75">
      <c r="A14" s="21">
        <v>171</v>
      </c>
      <c r="B14" s="24" t="str">
        <f>VLOOKUP(A14,'SKNR-liste'!A52:H115,4)</f>
        <v>Skolen på Islands Brygge</v>
      </c>
      <c r="C14" s="22"/>
      <c r="D14" s="22"/>
      <c r="E14" s="27">
        <v>16186.27</v>
      </c>
      <c r="F14" s="27">
        <v>16320.34</v>
      </c>
      <c r="G14" s="23">
        <f t="shared" si="0"/>
        <v>134.0699999999997</v>
      </c>
      <c r="H14" s="49">
        <f t="shared" si="1"/>
        <v>0.18883098591549255</v>
      </c>
      <c r="I14" s="57">
        <f t="shared" si="2"/>
        <v>0.008282945978288988</v>
      </c>
      <c r="J14" s="93">
        <f t="shared" si="3"/>
        <v>38.815995203836934</v>
      </c>
      <c r="K14" s="71">
        <v>24.69</v>
      </c>
      <c r="L14" s="71">
        <v>22.75</v>
      </c>
      <c r="M14" s="89">
        <v>417</v>
      </c>
    </row>
    <row r="15" spans="1:13" s="3" customFormat="1" ht="12.75">
      <c r="A15" s="21">
        <v>183</v>
      </c>
      <c r="B15" s="24" t="str">
        <f>VLOOKUP(A15,'SKNR-liste'!A59:H122,4)</f>
        <v>Skolen ved Sundet</v>
      </c>
      <c r="C15" s="22"/>
      <c r="D15" s="22"/>
      <c r="E15" s="27">
        <v>22998.8</v>
      </c>
      <c r="F15" s="27">
        <v>23249.97</v>
      </c>
      <c r="G15" s="23">
        <f t="shared" si="0"/>
        <v>251.1700000000019</v>
      </c>
      <c r="H15" s="49">
        <f t="shared" si="1"/>
        <v>0.35376056338028433</v>
      </c>
      <c r="I15" s="57">
        <f t="shared" si="2"/>
        <v>0.010921004574151778</v>
      </c>
      <c r="J15" s="93">
        <f t="shared" si="3"/>
        <v>36.506031746031745</v>
      </c>
      <c r="K15" s="71">
        <v>24.53</v>
      </c>
      <c r="L15" s="71">
        <v>22.07</v>
      </c>
      <c r="M15" s="91">
        <v>630</v>
      </c>
    </row>
    <row r="16" spans="1:13" s="3" customFormat="1" ht="12.75">
      <c r="A16" s="21">
        <v>182</v>
      </c>
      <c r="B16" s="26" t="str">
        <f>VLOOKUP(A16,'SKNR-liste'!A58:H121,4)</f>
        <v>Sundbyøster Skole</v>
      </c>
      <c r="C16" s="22" t="s">
        <v>79</v>
      </c>
      <c r="D16" s="22" t="s">
        <v>79</v>
      </c>
      <c r="E16" s="27">
        <v>14858.9</v>
      </c>
      <c r="F16" s="27">
        <v>14858.9</v>
      </c>
      <c r="G16" s="23">
        <f t="shared" si="0"/>
        <v>0</v>
      </c>
      <c r="H16" s="49">
        <f t="shared" si="1"/>
        <v>0</v>
      </c>
      <c r="I16" s="57">
        <f t="shared" si="2"/>
        <v>0</v>
      </c>
      <c r="J16" s="93">
        <f t="shared" si="3"/>
        <v>43.19447674418605</v>
      </c>
      <c r="K16" s="71">
        <v>20.5</v>
      </c>
      <c r="L16" s="71">
        <v>18.2</v>
      </c>
      <c r="M16" s="91">
        <v>344</v>
      </c>
    </row>
    <row r="17" spans="1:13" ht="12.75">
      <c r="A17" s="21">
        <v>162</v>
      </c>
      <c r="B17" s="26" t="str">
        <f>VLOOKUP(A17,'SKNR-liste'!A49:H112,4)</f>
        <v>Sundpark Skole</v>
      </c>
      <c r="C17" s="22" t="s">
        <v>79</v>
      </c>
      <c r="D17" s="22" t="s">
        <v>79</v>
      </c>
      <c r="E17" s="23">
        <v>14858.9</v>
      </c>
      <c r="F17" s="23">
        <v>14858.9</v>
      </c>
      <c r="G17" s="23">
        <f t="shared" si="0"/>
        <v>0</v>
      </c>
      <c r="H17" s="49">
        <f t="shared" si="1"/>
        <v>0</v>
      </c>
      <c r="I17" s="57">
        <f t="shared" si="2"/>
        <v>0</v>
      </c>
      <c r="J17" s="93">
        <f t="shared" si="3"/>
        <v>44.89093655589124</v>
      </c>
      <c r="K17" s="71">
        <v>18.9</v>
      </c>
      <c r="L17" s="71">
        <v>17</v>
      </c>
      <c r="M17" s="89">
        <v>331</v>
      </c>
    </row>
    <row r="18" spans="1:13" ht="12.75">
      <c r="A18" s="21">
        <v>164</v>
      </c>
      <c r="B18" s="26" t="str">
        <f>VLOOKUP(A18,'SKNR-liste'!A51:H114,4)</f>
        <v>Sønderbro Skole</v>
      </c>
      <c r="C18" s="22"/>
      <c r="D18" s="22"/>
      <c r="E18" s="27">
        <v>22016.81</v>
      </c>
      <c r="F18" s="27">
        <v>21837.34</v>
      </c>
      <c r="G18" s="23">
        <f t="shared" si="0"/>
        <v>-179.47000000000116</v>
      </c>
      <c r="H18" s="49">
        <f t="shared" si="1"/>
        <v>-0.25277464788732557</v>
      </c>
      <c r="I18" s="57">
        <f t="shared" si="2"/>
        <v>-0.008151498786609012</v>
      </c>
      <c r="J18" s="93">
        <f t="shared" si="3"/>
        <v>43.59764356435644</v>
      </c>
      <c r="K18" s="71">
        <v>19.88</v>
      </c>
      <c r="L18" s="71">
        <v>23.4</v>
      </c>
      <c r="M18" s="89">
        <v>505</v>
      </c>
    </row>
    <row r="19" spans="1:13" ht="13.5" thickBot="1">
      <c r="A19" s="39">
        <v>163</v>
      </c>
      <c r="B19" s="40" t="str">
        <f>VLOOKUP(A19,'SKNR-liste'!A50:H113,4)</f>
        <v>Østrigsgades skole</v>
      </c>
      <c r="C19" s="42"/>
      <c r="D19" s="42"/>
      <c r="E19" s="34">
        <v>10973.52</v>
      </c>
      <c r="F19" s="34">
        <v>10863.66</v>
      </c>
      <c r="G19" s="35">
        <f t="shared" si="0"/>
        <v>-109.86000000000058</v>
      </c>
      <c r="H19" s="50">
        <f t="shared" si="1"/>
        <v>-0.154732394366198</v>
      </c>
      <c r="I19" s="58">
        <f t="shared" si="2"/>
        <v>-0.010011372832053942</v>
      </c>
      <c r="J19" s="93">
        <f t="shared" si="3"/>
        <v>46.30177215189874</v>
      </c>
      <c r="K19" s="67">
        <v>17.33</v>
      </c>
      <c r="L19" s="67">
        <v>20.4</v>
      </c>
      <c r="M19" s="90">
        <v>237</v>
      </c>
    </row>
    <row r="20" spans="1:13" ht="13.5" thickBot="1">
      <c r="A20" s="16"/>
      <c r="B20" s="17"/>
      <c r="C20" s="17"/>
      <c r="D20" s="17"/>
      <c r="E20" s="18">
        <f>SUM(E9:E19)</f>
        <v>211881.61999999997</v>
      </c>
      <c r="F20" s="18">
        <f>SUM(F9:F19)</f>
        <v>211789.33</v>
      </c>
      <c r="G20" s="18">
        <f>SUM(G9:G19)</f>
        <v>-92.28999999999724</v>
      </c>
      <c r="H20" s="51">
        <f t="shared" si="1"/>
        <v>-0.12998591549295385</v>
      </c>
      <c r="I20" s="59">
        <f t="shared" si="2"/>
        <v>-0.0004355734112283031</v>
      </c>
      <c r="J20" s="95">
        <f>AVERAGE(J9:J19)</f>
        <v>41.90813733431775</v>
      </c>
      <c r="K20" s="95">
        <f>AVERAGE(K9:K19)</f>
        <v>20.94818181818182</v>
      </c>
      <c r="L20" s="95">
        <f>AVERAGE(L9:L19)</f>
        <v>21.033636363636365</v>
      </c>
      <c r="M20" s="99">
        <v>468</v>
      </c>
    </row>
    <row r="21" spans="1:13" ht="12.75">
      <c r="A21" s="80"/>
      <c r="B21" s="81" t="s">
        <v>130</v>
      </c>
      <c r="C21" s="81"/>
      <c r="D21" s="81"/>
      <c r="E21" s="82"/>
      <c r="F21" s="82"/>
      <c r="G21" s="82"/>
      <c r="H21" s="84"/>
      <c r="I21" s="83"/>
      <c r="J21" s="83"/>
      <c r="K21" s="85"/>
      <c r="L21" s="85"/>
      <c r="M21" s="86"/>
    </row>
    <row r="22" spans="1:13" ht="12.75">
      <c r="A22" s="36">
        <v>93</v>
      </c>
      <c r="B22" s="44" t="str">
        <f>VLOOKUP(A22,'SKNR-liste'!A25:H88,4)</f>
        <v>Bispebjerg Skole</v>
      </c>
      <c r="C22" s="37"/>
      <c r="D22" s="37"/>
      <c r="E22" s="38">
        <v>9718.68</v>
      </c>
      <c r="F22" s="38">
        <v>9606.63</v>
      </c>
      <c r="G22" s="38">
        <f aca="true" t="shared" si="4" ref="G22:G27">F22-E22</f>
        <v>-112.05000000000109</v>
      </c>
      <c r="H22" s="52">
        <f t="shared" si="1"/>
        <v>-0.15781690140845225</v>
      </c>
      <c r="I22" s="60">
        <f t="shared" si="2"/>
        <v>-0.011529343491091495</v>
      </c>
      <c r="J22" s="94">
        <f aca="true" t="shared" si="5" ref="J22:J27">E22/M22</f>
        <v>46.950144927536236</v>
      </c>
      <c r="K22" s="69">
        <v>15.44</v>
      </c>
      <c r="L22" s="69">
        <v>15.83</v>
      </c>
      <c r="M22" s="89">
        <v>207</v>
      </c>
    </row>
    <row r="23" spans="1:13" ht="12.75">
      <c r="A23" s="21">
        <v>95</v>
      </c>
      <c r="B23" s="26" t="str">
        <f>VLOOKUP(A23,'SKNR-liste'!A27:H90,4)</f>
        <v>Frederikssundsvejens Skole</v>
      </c>
      <c r="C23" s="22"/>
      <c r="D23" s="22"/>
      <c r="E23" s="23">
        <v>11108.42</v>
      </c>
      <c r="F23" s="23">
        <v>10916.16</v>
      </c>
      <c r="G23" s="23">
        <f t="shared" si="4"/>
        <v>-192.26000000000022</v>
      </c>
      <c r="H23" s="49">
        <f t="shared" si="1"/>
        <v>-0.2707887323943665</v>
      </c>
      <c r="I23" s="57">
        <f t="shared" si="2"/>
        <v>-0.0173075918987579</v>
      </c>
      <c r="J23" s="94">
        <f t="shared" si="5"/>
        <v>49.591160714285714</v>
      </c>
      <c r="K23" s="71">
        <v>16.14</v>
      </c>
      <c r="L23" s="71">
        <v>15.75</v>
      </c>
      <c r="M23" s="89">
        <v>224</v>
      </c>
    </row>
    <row r="24" spans="1:13" ht="12.75">
      <c r="A24" s="21">
        <v>94</v>
      </c>
      <c r="B24" s="26" t="str">
        <f>VLOOKUP(A24,'SKNR-liste'!A26:H89,4)</f>
        <v>Grundtvigskolen</v>
      </c>
      <c r="C24" s="22"/>
      <c r="D24" s="22"/>
      <c r="E24" s="23">
        <v>14504.22</v>
      </c>
      <c r="F24" s="23">
        <v>14357.72</v>
      </c>
      <c r="G24" s="23">
        <f t="shared" si="4"/>
        <v>-146.5</v>
      </c>
      <c r="H24" s="49">
        <f t="shared" si="1"/>
        <v>-0.2063380281690141</v>
      </c>
      <c r="I24" s="57">
        <f t="shared" si="2"/>
        <v>-0.01010050867954292</v>
      </c>
      <c r="J24" s="94">
        <f t="shared" si="5"/>
        <v>46.339361022364216</v>
      </c>
      <c r="K24" s="71">
        <v>20.57</v>
      </c>
      <c r="L24" s="71">
        <v>18.6</v>
      </c>
      <c r="M24" s="89">
        <v>313</v>
      </c>
    </row>
    <row r="25" spans="1:13" s="3" customFormat="1" ht="12.75">
      <c r="A25" s="25">
        <v>96</v>
      </c>
      <c r="B25" s="26" t="str">
        <f>VLOOKUP(A25,'SKNR-liste'!A28:H91,4)</f>
        <v>Grøndalsvængets Skole</v>
      </c>
      <c r="C25" s="26"/>
      <c r="D25" s="26"/>
      <c r="E25" s="27">
        <v>12869.46</v>
      </c>
      <c r="F25" s="27">
        <v>12791.81</v>
      </c>
      <c r="G25" s="23">
        <f t="shared" si="4"/>
        <v>-77.64999999999964</v>
      </c>
      <c r="H25" s="49">
        <f t="shared" si="1"/>
        <v>-0.10936619718309808</v>
      </c>
      <c r="I25" s="57">
        <f t="shared" si="2"/>
        <v>-0.006033664194146424</v>
      </c>
      <c r="J25" s="94">
        <f t="shared" si="5"/>
        <v>44.685624999999995</v>
      </c>
      <c r="K25" s="71">
        <v>20.5</v>
      </c>
      <c r="L25" s="71">
        <v>16.13</v>
      </c>
      <c r="M25" s="91">
        <v>288</v>
      </c>
    </row>
    <row r="26" spans="1:13" s="3" customFormat="1" ht="12.75">
      <c r="A26" s="21">
        <v>84</v>
      </c>
      <c r="B26" s="26" t="str">
        <f>VLOOKUP(A26,'SKNR-liste'!A23:H86,4)</f>
        <v>Holbergskolen</v>
      </c>
      <c r="C26" s="22" t="s">
        <v>79</v>
      </c>
      <c r="D26" s="22" t="s">
        <v>79</v>
      </c>
      <c r="E26" s="23">
        <v>21187.1</v>
      </c>
      <c r="F26" s="23">
        <v>21187.1</v>
      </c>
      <c r="G26" s="23">
        <f t="shared" si="4"/>
        <v>0</v>
      </c>
      <c r="H26" s="49">
        <f t="shared" si="1"/>
        <v>0</v>
      </c>
      <c r="I26" s="57">
        <f t="shared" si="2"/>
        <v>0</v>
      </c>
      <c r="J26" s="94">
        <f t="shared" si="5"/>
        <v>38.243862815884476</v>
      </c>
      <c r="K26" s="71">
        <v>22.14</v>
      </c>
      <c r="L26" s="71">
        <v>19.93</v>
      </c>
      <c r="M26" s="91">
        <v>554</v>
      </c>
    </row>
    <row r="27" spans="1:13" s="3" customFormat="1" ht="13.5" thickBot="1">
      <c r="A27" s="32">
        <v>195</v>
      </c>
      <c r="B27" s="42" t="str">
        <f>VLOOKUP(A27,'SKNR-liste'!A63:H126,4)</f>
        <v>Utterslev Skole</v>
      </c>
      <c r="C27" s="33"/>
      <c r="D27" s="33"/>
      <c r="E27" s="34">
        <v>12452.27</v>
      </c>
      <c r="F27" s="34">
        <v>12536.73</v>
      </c>
      <c r="G27" s="35">
        <f t="shared" si="4"/>
        <v>84.45999999999913</v>
      </c>
      <c r="H27" s="49">
        <f t="shared" si="1"/>
        <v>0.11895774647887201</v>
      </c>
      <c r="I27" s="58">
        <f t="shared" si="2"/>
        <v>0.006782699058083316</v>
      </c>
      <c r="J27" s="94">
        <f t="shared" si="5"/>
        <v>40.16861290322581</v>
      </c>
      <c r="K27" s="67">
        <v>23</v>
      </c>
      <c r="L27" s="67">
        <v>24.75</v>
      </c>
      <c r="M27" s="92">
        <v>310</v>
      </c>
    </row>
    <row r="28" spans="1:13" s="3" customFormat="1" ht="13.5" thickBot="1">
      <c r="A28" s="16"/>
      <c r="B28" s="17"/>
      <c r="C28" s="17"/>
      <c r="D28" s="17"/>
      <c r="E28" s="18">
        <f>SUM(E22:E27)</f>
        <v>81840.15000000001</v>
      </c>
      <c r="F28" s="18">
        <f>SUM(F22:F27)</f>
        <v>81396.15</v>
      </c>
      <c r="G28" s="18">
        <f>SUM(G22:G27)</f>
        <v>-444.0000000000018</v>
      </c>
      <c r="H28" s="51">
        <f t="shared" si="1"/>
        <v>-0.625352112676059</v>
      </c>
      <c r="I28" s="59">
        <f t="shared" si="2"/>
        <v>-0.005425209997782439</v>
      </c>
      <c r="J28" s="95">
        <f>AVERAGE(J22:J27)</f>
        <v>44.329794563882736</v>
      </c>
      <c r="K28" s="95">
        <f>AVERAGE(K22:K27)</f>
        <v>19.631666666666668</v>
      </c>
      <c r="L28" s="95">
        <f>AVERAGE(L22:L27)</f>
        <v>18.498333333333335</v>
      </c>
      <c r="M28" s="99">
        <v>316</v>
      </c>
    </row>
    <row r="29" spans="1:13" s="3" customFormat="1" ht="12.75">
      <c r="A29" s="80"/>
      <c r="B29" s="81" t="s">
        <v>131</v>
      </c>
      <c r="C29" s="81"/>
      <c r="D29" s="81"/>
      <c r="E29" s="82"/>
      <c r="F29" s="82"/>
      <c r="G29" s="82"/>
      <c r="H29" s="84"/>
      <c r="I29" s="83"/>
      <c r="J29" s="83"/>
      <c r="K29" s="85"/>
      <c r="L29" s="85"/>
      <c r="M29" s="86"/>
    </row>
    <row r="30" spans="1:13" ht="12.75">
      <c r="A30" s="43">
        <v>17</v>
      </c>
      <c r="B30" s="41" t="str">
        <f>VLOOKUP(A30,'SKNR-liste'!A6:H69,4)</f>
        <v>Christianshavns Skole</v>
      </c>
      <c r="C30" s="44"/>
      <c r="D30" s="44"/>
      <c r="E30" s="45">
        <v>21222.88</v>
      </c>
      <c r="F30" s="45">
        <v>21384.4</v>
      </c>
      <c r="G30" s="38">
        <f>F30-E30</f>
        <v>161.52000000000044</v>
      </c>
      <c r="H30" s="52">
        <f t="shared" si="1"/>
        <v>0.22749295774647948</v>
      </c>
      <c r="I30" s="60">
        <f t="shared" si="2"/>
        <v>0.007610654161923378</v>
      </c>
      <c r="J30" s="94">
        <f>E30/M30</f>
        <v>37.83044563279858</v>
      </c>
      <c r="K30" s="69">
        <v>22.6</v>
      </c>
      <c r="L30" s="69">
        <v>19</v>
      </c>
      <c r="M30" s="89">
        <v>561</v>
      </c>
    </row>
    <row r="31" spans="1:13" ht="12.75">
      <c r="A31" s="21">
        <v>11</v>
      </c>
      <c r="B31" s="24" t="str">
        <f>VLOOKUP(A31,'SKNR-liste'!A2:H65,4)</f>
        <v>Den Classenske Legatskole</v>
      </c>
      <c r="C31" s="22"/>
      <c r="D31" s="22"/>
      <c r="E31" s="23">
        <v>14071.3</v>
      </c>
      <c r="F31" s="23">
        <v>14178.34</v>
      </c>
      <c r="G31" s="23">
        <f>F31-E31</f>
        <v>107.04000000000087</v>
      </c>
      <c r="H31" s="49">
        <f t="shared" si="1"/>
        <v>0.15076056338028293</v>
      </c>
      <c r="I31" s="57">
        <f t="shared" si="2"/>
        <v>0.007606973058637147</v>
      </c>
      <c r="J31" s="94">
        <f>E31/M31</f>
        <v>39.86203966005665</v>
      </c>
      <c r="K31" s="71">
        <v>22.9</v>
      </c>
      <c r="L31" s="71">
        <v>22.63</v>
      </c>
      <c r="M31" s="89">
        <v>353</v>
      </c>
    </row>
    <row r="32" spans="1:13" ht="12.75">
      <c r="A32" s="21">
        <v>15</v>
      </c>
      <c r="B32" s="22" t="str">
        <f>VLOOKUP(A32,'SKNR-liste'!A4:H67,4)</f>
        <v>Nyboder skole</v>
      </c>
      <c r="C32" s="22" t="s">
        <v>79</v>
      </c>
      <c r="D32" s="22" t="s">
        <v>79</v>
      </c>
      <c r="E32" s="23">
        <v>13187.3</v>
      </c>
      <c r="F32" s="23">
        <v>13187.3</v>
      </c>
      <c r="G32" s="23">
        <f>F32-E32</f>
        <v>0</v>
      </c>
      <c r="H32" s="49">
        <f t="shared" si="1"/>
        <v>0</v>
      </c>
      <c r="I32" s="57">
        <f t="shared" si="2"/>
        <v>0</v>
      </c>
      <c r="J32" s="94">
        <f>E32/M32</f>
        <v>39.720783132530116</v>
      </c>
      <c r="K32" s="71">
        <v>22.1</v>
      </c>
      <c r="L32" s="71">
        <v>19.25</v>
      </c>
      <c r="M32" s="89">
        <v>332</v>
      </c>
    </row>
    <row r="33" spans="1:13" ht="13.5" thickBot="1">
      <c r="A33" s="21">
        <v>14</v>
      </c>
      <c r="B33" s="22" t="str">
        <f>VLOOKUP(A33,'SKNR-liste'!A3:H66,4)</f>
        <v>Sølvgades skole</v>
      </c>
      <c r="C33" s="22" t="s">
        <v>79</v>
      </c>
      <c r="D33" s="22" t="s">
        <v>79</v>
      </c>
      <c r="E33" s="23">
        <v>13157.45</v>
      </c>
      <c r="F33" s="23">
        <v>13157.45</v>
      </c>
      <c r="G33" s="23">
        <f>F33-E33</f>
        <v>0</v>
      </c>
      <c r="H33" s="49">
        <f t="shared" si="1"/>
        <v>0</v>
      </c>
      <c r="I33" s="57">
        <f t="shared" si="2"/>
        <v>0</v>
      </c>
      <c r="J33" s="94">
        <f>E33/M33</f>
        <v>43.42392739273927</v>
      </c>
      <c r="K33" s="67">
        <v>20.3</v>
      </c>
      <c r="L33" s="67">
        <v>18.25</v>
      </c>
      <c r="M33" s="90">
        <v>303</v>
      </c>
    </row>
    <row r="34" spans="1:13" ht="13.5" thickBot="1">
      <c r="A34" s="16"/>
      <c r="B34" s="17"/>
      <c r="C34" s="17"/>
      <c r="D34" s="17"/>
      <c r="E34" s="18">
        <f>SUM(E30:E33)</f>
        <v>61638.92999999999</v>
      </c>
      <c r="F34" s="18">
        <f>SUM(F30:F33)</f>
        <v>61907.490000000005</v>
      </c>
      <c r="G34" s="18">
        <f>SUM(G30:G33)</f>
        <v>268.5600000000013</v>
      </c>
      <c r="H34" s="51">
        <f t="shared" si="1"/>
        <v>0.3782535211267624</v>
      </c>
      <c r="I34" s="59">
        <f t="shared" si="2"/>
        <v>0.0043569867290040925</v>
      </c>
      <c r="J34" s="95">
        <f>AVERAGE(J30:J33)</f>
        <v>40.20929895453115</v>
      </c>
      <c r="K34" s="95">
        <f>AVERAGE(K30:K33)</f>
        <v>21.974999999999998</v>
      </c>
      <c r="L34" s="95">
        <f>AVERAGE(L30:L33)</f>
        <v>19.7825</v>
      </c>
      <c r="M34" s="99">
        <v>387.25</v>
      </c>
    </row>
    <row r="35" spans="1:13" ht="12.75">
      <c r="A35" s="80"/>
      <c r="B35" s="81" t="s">
        <v>132</v>
      </c>
      <c r="C35" s="81"/>
      <c r="D35" s="81"/>
      <c r="E35" s="82"/>
      <c r="F35" s="82"/>
      <c r="G35" s="82"/>
      <c r="H35" s="84"/>
      <c r="I35" s="83"/>
      <c r="J35" s="83"/>
      <c r="K35" s="85"/>
      <c r="L35" s="85"/>
      <c r="M35" s="86"/>
    </row>
    <row r="36" spans="1:13" s="3" customFormat="1" ht="12.75">
      <c r="A36" s="43">
        <v>63</v>
      </c>
      <c r="B36" s="44" t="str">
        <f>VLOOKUP(A36,'SKNR-liste'!A16:H79,4)</f>
        <v>Blågårdsskolen</v>
      </c>
      <c r="C36" s="44"/>
      <c r="D36" s="44" t="s">
        <v>79</v>
      </c>
      <c r="E36" s="45">
        <v>12464.33</v>
      </c>
      <c r="F36" s="45">
        <v>12451</v>
      </c>
      <c r="G36" s="38">
        <f aca="true" t="shared" si="6" ref="G36:G43">F36-E36</f>
        <v>-13.329999999999927</v>
      </c>
      <c r="H36" s="52">
        <f t="shared" si="1"/>
        <v>-0.01877464788732384</v>
      </c>
      <c r="I36" s="60">
        <f t="shared" si="2"/>
        <v>-0.0010694517876211498</v>
      </c>
      <c r="J36" s="94">
        <f>E36/M36</f>
        <v>46.508694029850744</v>
      </c>
      <c r="K36" s="69">
        <v>15.67</v>
      </c>
      <c r="L36" s="69">
        <v>16.75</v>
      </c>
      <c r="M36" s="70">
        <v>268</v>
      </c>
    </row>
    <row r="37" spans="1:13" ht="12.75">
      <c r="A37" s="21">
        <v>33</v>
      </c>
      <c r="B37" s="26" t="str">
        <f>VLOOKUP(A37,'SKNR-liste'!A7:H70,4)</f>
        <v>Guldberg Skole</v>
      </c>
      <c r="C37" s="22"/>
      <c r="D37" s="22"/>
      <c r="E37" s="23">
        <v>15622.86</v>
      </c>
      <c r="F37" s="23">
        <v>15443.97</v>
      </c>
      <c r="G37" s="23">
        <f t="shared" si="6"/>
        <v>-178.89000000000124</v>
      </c>
      <c r="H37" s="49">
        <f t="shared" si="1"/>
        <v>-0.251957746478875</v>
      </c>
      <c r="I37" s="57">
        <f t="shared" si="2"/>
        <v>-0.011450528264351164</v>
      </c>
      <c r="J37" s="94">
        <f aca="true" t="shared" si="7" ref="J37:J43">E37/M37</f>
        <v>46.9154954954955</v>
      </c>
      <c r="K37" s="71">
        <v>20.14</v>
      </c>
      <c r="L37" s="71">
        <v>13.78</v>
      </c>
      <c r="M37" s="72">
        <v>333</v>
      </c>
    </row>
    <row r="38" spans="1:13" ht="12.75">
      <c r="A38" s="25">
        <v>65</v>
      </c>
      <c r="B38" s="26" t="str">
        <f>VLOOKUP(A38,'SKNR-liste'!A18:H81,4)</f>
        <v>Havremarkens Skole</v>
      </c>
      <c r="C38" s="26"/>
      <c r="D38" s="26"/>
      <c r="E38" s="27">
        <v>10278.55</v>
      </c>
      <c r="F38" s="27">
        <v>10231.72</v>
      </c>
      <c r="G38" s="23">
        <f t="shared" si="6"/>
        <v>-46.82999999999993</v>
      </c>
      <c r="H38" s="49">
        <f t="shared" si="1"/>
        <v>-0.06595774647887313</v>
      </c>
      <c r="I38" s="57">
        <f t="shared" si="2"/>
        <v>-0.004556090109986324</v>
      </c>
      <c r="J38" s="94">
        <f t="shared" si="7"/>
        <v>44.113948497854075</v>
      </c>
      <c r="K38" s="71">
        <v>19.56</v>
      </c>
      <c r="L38" s="71">
        <v>14.83</v>
      </c>
      <c r="M38" s="72">
        <v>233</v>
      </c>
    </row>
    <row r="39" spans="1:13" ht="12.75">
      <c r="A39" s="21">
        <v>69</v>
      </c>
      <c r="B39" s="26" t="str">
        <f>VLOOKUP(A39,'SKNR-liste'!A20:H83,4)</f>
        <v>Heimdalsgades Overbygningsskole</v>
      </c>
      <c r="C39" s="22"/>
      <c r="D39" s="22"/>
      <c r="E39" s="23">
        <v>4470.69</v>
      </c>
      <c r="F39" s="23">
        <v>4382.36</v>
      </c>
      <c r="G39" s="23">
        <f t="shared" si="6"/>
        <v>-88.32999999999993</v>
      </c>
      <c r="H39" s="49">
        <f t="shared" si="1"/>
        <v>-0.12440845070422525</v>
      </c>
      <c r="I39" s="57">
        <f t="shared" si="2"/>
        <v>-0.019757576570954356</v>
      </c>
      <c r="J39" s="94">
        <f t="shared" si="7"/>
        <v>50.80329545454545</v>
      </c>
      <c r="K39" s="71">
        <v>0</v>
      </c>
      <c r="L39" s="71">
        <v>17</v>
      </c>
      <c r="M39" s="72">
        <v>88</v>
      </c>
    </row>
    <row r="40" spans="1:13" s="3" customFormat="1" ht="12.75">
      <c r="A40" s="21">
        <v>61</v>
      </c>
      <c r="B40" s="26" t="str">
        <f>VLOOKUP(A40,'SKNR-liste'!A15:H78,4)</f>
        <v>Hellig Kors Skole</v>
      </c>
      <c r="C40" s="22"/>
      <c r="D40" s="22"/>
      <c r="E40" s="23">
        <v>15442.7</v>
      </c>
      <c r="F40" s="23">
        <v>15173.4</v>
      </c>
      <c r="G40" s="23">
        <f t="shared" si="6"/>
        <v>-269.3000000000011</v>
      </c>
      <c r="H40" s="49">
        <f t="shared" si="1"/>
        <v>-0.3792957746478889</v>
      </c>
      <c r="I40" s="57">
        <f t="shared" si="2"/>
        <v>-0.01743866033789435</v>
      </c>
      <c r="J40" s="94">
        <f t="shared" si="7"/>
        <v>49.65498392282959</v>
      </c>
      <c r="K40" s="71">
        <v>18.7</v>
      </c>
      <c r="L40" s="71">
        <v>18.78</v>
      </c>
      <c r="M40" s="72">
        <v>311</v>
      </c>
    </row>
    <row r="41" spans="1:13" ht="12.75">
      <c r="A41" s="21">
        <v>66</v>
      </c>
      <c r="B41" s="26" t="str">
        <f>VLOOKUP(A41,'SKNR-liste'!A19:H82,4)</f>
        <v>Hillerødgades Skole</v>
      </c>
      <c r="C41" s="22"/>
      <c r="D41" s="22"/>
      <c r="E41" s="23">
        <v>10076.83</v>
      </c>
      <c r="F41" s="23">
        <v>9819.94</v>
      </c>
      <c r="G41" s="23">
        <f t="shared" si="6"/>
        <v>-256.8899999999994</v>
      </c>
      <c r="H41" s="49">
        <f t="shared" si="1"/>
        <v>-0.3618169014084499</v>
      </c>
      <c r="I41" s="57">
        <f t="shared" si="2"/>
        <v>-0.025493136234311726</v>
      </c>
      <c r="J41" s="94">
        <f t="shared" si="7"/>
        <v>53.886791443850264</v>
      </c>
      <c r="K41" s="71">
        <v>12.8</v>
      </c>
      <c r="L41" s="71">
        <v>13.83</v>
      </c>
      <c r="M41" s="72">
        <v>187</v>
      </c>
    </row>
    <row r="42" spans="1:13" ht="12.75">
      <c r="A42" s="25">
        <v>64</v>
      </c>
      <c r="B42" s="24" t="str">
        <f>VLOOKUP(A42,'SKNR-liste'!A17:H80,4)</f>
        <v>Jagtvejens Skole</v>
      </c>
      <c r="C42" s="26"/>
      <c r="D42" s="26"/>
      <c r="E42" s="27">
        <v>9260.98</v>
      </c>
      <c r="F42" s="27">
        <v>9305.7</v>
      </c>
      <c r="G42" s="23">
        <f t="shared" si="6"/>
        <v>44.720000000001164</v>
      </c>
      <c r="H42" s="49">
        <f t="shared" si="1"/>
        <v>0.06298591549295939</v>
      </c>
      <c r="I42" s="57">
        <f t="shared" si="2"/>
        <v>0.004828862604173766</v>
      </c>
      <c r="J42" s="94">
        <f t="shared" si="7"/>
        <v>40.79726872246696</v>
      </c>
      <c r="K42" s="71">
        <v>26.4</v>
      </c>
      <c r="L42" s="71">
        <v>22.6</v>
      </c>
      <c r="M42" s="72">
        <v>227</v>
      </c>
    </row>
    <row r="43" spans="1:13" s="2" customFormat="1" ht="13.5" thickBot="1">
      <c r="A43" s="32">
        <v>76</v>
      </c>
      <c r="B43" s="40" t="str">
        <f>VLOOKUP(A43,'SKNR-liste'!A22:H85,4)</f>
        <v>Rådmandsgades Skole</v>
      </c>
      <c r="C43" s="33"/>
      <c r="D43" s="33"/>
      <c r="E43" s="35">
        <v>19699.7</v>
      </c>
      <c r="F43" s="35">
        <v>19425.32</v>
      </c>
      <c r="G43" s="35">
        <f t="shared" si="6"/>
        <v>-274.380000000001</v>
      </c>
      <c r="H43" s="49">
        <f t="shared" si="1"/>
        <v>-0.38645070422535355</v>
      </c>
      <c r="I43" s="58">
        <f t="shared" si="2"/>
        <v>-0.013928130885241958</v>
      </c>
      <c r="J43" s="94">
        <f t="shared" si="7"/>
        <v>46.904047619047624</v>
      </c>
      <c r="K43" s="67">
        <v>19.5</v>
      </c>
      <c r="L43" s="67">
        <v>18.63</v>
      </c>
      <c r="M43" s="68">
        <v>420</v>
      </c>
    </row>
    <row r="44" spans="1:13" s="2" customFormat="1" ht="13.5" thickBot="1">
      <c r="A44" s="16"/>
      <c r="B44" s="17"/>
      <c r="C44" s="17"/>
      <c r="D44" s="17"/>
      <c r="E44" s="18">
        <f>SUM(E36:E43)</f>
        <v>97316.64</v>
      </c>
      <c r="F44" s="18">
        <f>SUM(F36:F43)</f>
        <v>96233.41</v>
      </c>
      <c r="G44" s="18">
        <f>SUM(G36:G43)</f>
        <v>-1083.2300000000014</v>
      </c>
      <c r="H44" s="51">
        <f aca="true" t="shared" si="8" ref="H44:H79">G44/710</f>
        <v>-1.52567605633803</v>
      </c>
      <c r="I44" s="59">
        <f aca="true" t="shared" si="9" ref="I44:I79">-(E44-F44)/E44</f>
        <v>-0.011130984382526934</v>
      </c>
      <c r="J44" s="95">
        <f>AVERAGE(J36:J43)</f>
        <v>47.448065648242526</v>
      </c>
      <c r="K44" s="95">
        <f>AVERAGE(K36:K43)</f>
        <v>16.59625</v>
      </c>
      <c r="L44" s="95">
        <f>AVERAGE(L36:L43)</f>
        <v>17.025</v>
      </c>
      <c r="M44" s="99">
        <v>258.375</v>
      </c>
    </row>
    <row r="45" spans="1:13" s="2" customFormat="1" ht="12.75">
      <c r="A45" s="80"/>
      <c r="B45" s="81" t="s">
        <v>133</v>
      </c>
      <c r="C45" s="81"/>
      <c r="D45" s="81"/>
      <c r="E45" s="82"/>
      <c r="F45" s="82"/>
      <c r="G45" s="82"/>
      <c r="H45" s="84"/>
      <c r="I45" s="83"/>
      <c r="J45" s="83"/>
      <c r="K45" s="85"/>
      <c r="L45" s="85"/>
      <c r="M45" s="86"/>
    </row>
    <row r="46" spans="1:13" ht="12.75">
      <c r="A46" s="36">
        <v>143</v>
      </c>
      <c r="B46" s="41" t="str">
        <f>VLOOKUP(A46,'SKNR-liste'!A43:H106,4)</f>
        <v>Hanssted Skole</v>
      </c>
      <c r="C46" s="37"/>
      <c r="D46" s="37"/>
      <c r="E46" s="38">
        <v>16982.25</v>
      </c>
      <c r="F46" s="38">
        <v>17174.37</v>
      </c>
      <c r="G46" s="38">
        <f aca="true" t="shared" si="10" ref="G46:G52">F46-E46</f>
        <v>192.11999999999898</v>
      </c>
      <c r="H46" s="52">
        <f t="shared" si="8"/>
        <v>0.2705915492957732</v>
      </c>
      <c r="I46" s="60">
        <f t="shared" si="9"/>
        <v>0.011312988561586303</v>
      </c>
      <c r="J46" s="94">
        <f>E46/M46</f>
        <v>37.571349557522126</v>
      </c>
      <c r="K46" s="69">
        <v>24.9</v>
      </c>
      <c r="L46" s="69">
        <v>24.6</v>
      </c>
      <c r="M46" s="70">
        <v>452</v>
      </c>
    </row>
    <row r="47" spans="1:13" ht="12.75">
      <c r="A47" s="21">
        <v>145</v>
      </c>
      <c r="B47" s="26" t="str">
        <f>VLOOKUP(A47,'SKNR-liste'!A45:H108,4)</f>
        <v>Kirsebærhavens Skole</v>
      </c>
      <c r="C47" s="22"/>
      <c r="D47" s="22"/>
      <c r="E47" s="23">
        <v>22680.2</v>
      </c>
      <c r="F47" s="23">
        <v>22675.61</v>
      </c>
      <c r="G47" s="23">
        <f t="shared" si="10"/>
        <v>-4.5900000000001455</v>
      </c>
      <c r="H47" s="49">
        <f t="shared" si="8"/>
        <v>-0.006464788732394571</v>
      </c>
      <c r="I47" s="57">
        <f t="shared" si="9"/>
        <v>-0.00020237916773221335</v>
      </c>
      <c r="J47" s="94">
        <f aca="true" t="shared" si="11" ref="J47:J52">E47/M47</f>
        <v>40.28454706927176</v>
      </c>
      <c r="K47" s="71">
        <v>21.2</v>
      </c>
      <c r="L47" s="71">
        <v>20.71</v>
      </c>
      <c r="M47" s="72">
        <v>563</v>
      </c>
    </row>
    <row r="48" spans="1:13" ht="12.75">
      <c r="A48" s="21">
        <v>144</v>
      </c>
      <c r="B48" s="24" t="str">
        <f>VLOOKUP(A48,'SKNR-liste'!A44:H107,4)</f>
        <v>Lykkebo Skole</v>
      </c>
      <c r="C48" s="22"/>
      <c r="D48" s="22"/>
      <c r="E48" s="23">
        <v>16321.73</v>
      </c>
      <c r="F48" s="23">
        <v>16329.85</v>
      </c>
      <c r="G48" s="23">
        <f t="shared" si="10"/>
        <v>8.1200000000008</v>
      </c>
      <c r="H48" s="49">
        <f t="shared" si="8"/>
        <v>0.011436619718310986</v>
      </c>
      <c r="I48" s="57">
        <f t="shared" si="9"/>
        <v>0.0004974962825632332</v>
      </c>
      <c r="J48" s="94">
        <f t="shared" si="11"/>
        <v>41.63706632653061</v>
      </c>
      <c r="K48" s="71">
        <v>23.4</v>
      </c>
      <c r="L48" s="71">
        <v>21.4</v>
      </c>
      <c r="M48" s="72">
        <v>392</v>
      </c>
    </row>
    <row r="49" spans="1:13" ht="12.75">
      <c r="A49" s="25">
        <v>304</v>
      </c>
      <c r="B49" s="24" t="str">
        <f>VLOOKUP(A49,'SKNR-liste'!A64:H127,4)</f>
        <v>Skt. Annæ Gymnasium</v>
      </c>
      <c r="C49" s="24"/>
      <c r="D49" s="24"/>
      <c r="E49" s="27">
        <v>20275.63</v>
      </c>
      <c r="F49" s="27">
        <v>20555.21</v>
      </c>
      <c r="G49" s="23">
        <f t="shared" si="10"/>
        <v>279.5799999999981</v>
      </c>
      <c r="H49" s="49">
        <f t="shared" si="8"/>
        <v>0.3937746478873213</v>
      </c>
      <c r="I49" s="57">
        <f t="shared" si="9"/>
        <v>0.013788967346513923</v>
      </c>
      <c r="J49" s="94">
        <f t="shared" si="11"/>
        <v>36.0776334519573</v>
      </c>
      <c r="K49" s="71">
        <v>27</v>
      </c>
      <c r="L49" s="71">
        <v>26.6</v>
      </c>
      <c r="M49" s="72">
        <v>562</v>
      </c>
    </row>
    <row r="50" spans="1:13" ht="12.75">
      <c r="A50" s="21">
        <v>141</v>
      </c>
      <c r="B50" s="26" t="str">
        <f>VLOOKUP(A50,'SKNR-liste'!A41:H104,4)</f>
        <v>Valby Skole</v>
      </c>
      <c r="C50" s="22"/>
      <c r="D50" s="22"/>
      <c r="E50" s="23">
        <v>17290.67</v>
      </c>
      <c r="F50" s="23">
        <v>17213.22</v>
      </c>
      <c r="G50" s="23">
        <f t="shared" si="10"/>
        <v>-77.44999999999709</v>
      </c>
      <c r="H50" s="49">
        <f t="shared" si="8"/>
        <v>-0.10908450704224942</v>
      </c>
      <c r="I50" s="57">
        <f t="shared" si="9"/>
        <v>-0.004479294324626929</v>
      </c>
      <c r="J50" s="94">
        <f t="shared" si="11"/>
        <v>43.33501253132832</v>
      </c>
      <c r="K50" s="71">
        <v>19.85</v>
      </c>
      <c r="L50" s="71">
        <v>20.4</v>
      </c>
      <c r="M50" s="72">
        <v>399</v>
      </c>
    </row>
    <row r="51" spans="1:13" ht="12.75">
      <c r="A51" s="21">
        <v>147</v>
      </c>
      <c r="B51" s="26" t="str">
        <f>VLOOKUP(A51,'SKNR-liste'!A46:H109,4)</f>
        <v>Vigerslev Allés Skole</v>
      </c>
      <c r="C51" s="22" t="s">
        <v>79</v>
      </c>
      <c r="D51" s="22" t="s">
        <v>79</v>
      </c>
      <c r="E51" s="23">
        <v>14858.9</v>
      </c>
      <c r="F51" s="23">
        <v>14858.9</v>
      </c>
      <c r="G51" s="23">
        <f t="shared" si="10"/>
        <v>0</v>
      </c>
      <c r="H51" s="49">
        <f t="shared" si="8"/>
        <v>0</v>
      </c>
      <c r="I51" s="57">
        <f t="shared" si="9"/>
        <v>0</v>
      </c>
      <c r="J51" s="94">
        <f t="shared" si="11"/>
        <v>42.82103746397694</v>
      </c>
      <c r="K51" s="71">
        <v>22.4</v>
      </c>
      <c r="L51" s="71">
        <v>17.6</v>
      </c>
      <c r="M51" s="72">
        <v>347</v>
      </c>
    </row>
    <row r="52" spans="1:13" ht="13.5" thickBot="1">
      <c r="A52" s="32">
        <v>142</v>
      </c>
      <c r="B52" s="40" t="str">
        <f>VLOOKUP(A52,'SKNR-liste'!A42:H105,4)</f>
        <v>Ålholm Skole</v>
      </c>
      <c r="C52" s="33"/>
      <c r="D52" s="33"/>
      <c r="E52" s="35">
        <v>19041.08</v>
      </c>
      <c r="F52" s="35">
        <v>18880.83</v>
      </c>
      <c r="G52" s="35">
        <f t="shared" si="10"/>
        <v>-160.25</v>
      </c>
      <c r="H52" s="49">
        <f t="shared" si="8"/>
        <v>-0.22570422535211268</v>
      </c>
      <c r="I52" s="58">
        <f t="shared" si="9"/>
        <v>-0.008416014217680928</v>
      </c>
      <c r="J52" s="100">
        <f t="shared" si="11"/>
        <v>44.4885046728972</v>
      </c>
      <c r="K52" s="67">
        <v>22.4</v>
      </c>
      <c r="L52" s="67">
        <v>22</v>
      </c>
      <c r="M52" s="68">
        <v>428</v>
      </c>
    </row>
    <row r="53" spans="1:13" ht="13.5" thickBot="1">
      <c r="A53" s="16"/>
      <c r="B53" s="17"/>
      <c r="C53" s="17"/>
      <c r="D53" s="17"/>
      <c r="E53" s="18">
        <f>SUM(E46:E52)</f>
        <v>127450.45999999999</v>
      </c>
      <c r="F53" s="18">
        <f>SUM(F46:F52)</f>
        <v>127687.98999999999</v>
      </c>
      <c r="G53" s="18">
        <f>SUM(G46:G52)</f>
        <v>237.53000000000065</v>
      </c>
      <c r="H53" s="51">
        <f t="shared" si="8"/>
        <v>0.3345492957746488</v>
      </c>
      <c r="I53" s="59">
        <f t="shared" si="9"/>
        <v>0.001863704532725883</v>
      </c>
      <c r="J53" s="95">
        <f>AVERAGE(J46:J52)</f>
        <v>40.88787872478347</v>
      </c>
      <c r="K53" s="95">
        <f>AVERAGE(K46:K52)</f>
        <v>23.021428571428572</v>
      </c>
      <c r="L53" s="95">
        <f>AVERAGE(L46:L52)</f>
        <v>21.90142857142857</v>
      </c>
      <c r="M53" s="99">
        <v>449</v>
      </c>
    </row>
    <row r="54" spans="1:13" ht="12.75">
      <c r="A54" s="80"/>
      <c r="B54" s="81" t="s">
        <v>134</v>
      </c>
      <c r="C54" s="81"/>
      <c r="D54" s="81"/>
      <c r="E54" s="82"/>
      <c r="F54" s="82"/>
      <c r="G54" s="82"/>
      <c r="H54" s="84"/>
      <c r="I54" s="83"/>
      <c r="J54" s="83"/>
      <c r="K54" s="85"/>
      <c r="L54" s="85"/>
      <c r="M54" s="86"/>
    </row>
    <row r="55" spans="1:13" ht="12.75">
      <c r="A55" s="36">
        <v>191</v>
      </c>
      <c r="B55" s="44" t="str">
        <f>VLOOKUP(A55,'SKNR-liste'!A60:H123,4)</f>
        <v>Bellahøj Skole</v>
      </c>
      <c r="C55" s="37"/>
      <c r="D55" s="37"/>
      <c r="E55" s="45">
        <v>18631.35</v>
      </c>
      <c r="F55" s="45">
        <v>18555.38</v>
      </c>
      <c r="G55" s="38">
        <f aca="true" t="shared" si="12" ref="G55:G65">F55-E55</f>
        <v>-75.96999999999753</v>
      </c>
      <c r="H55" s="52">
        <f t="shared" si="8"/>
        <v>-0.10699999999999651</v>
      </c>
      <c r="I55" s="60">
        <f t="shared" si="9"/>
        <v>-0.004077535981021103</v>
      </c>
      <c r="J55" s="94">
        <f>E55/M55</f>
        <v>42.73245412844037</v>
      </c>
      <c r="K55" s="69">
        <v>19.55</v>
      </c>
      <c r="L55" s="69">
        <v>19.31</v>
      </c>
      <c r="M55" s="70">
        <v>436</v>
      </c>
    </row>
    <row r="56" spans="1:13" ht="12.75">
      <c r="A56" s="21">
        <v>192</v>
      </c>
      <c r="B56" s="24" t="str">
        <f>VLOOKUP(A56,'SKNR-liste'!A61:H124,4)</f>
        <v>Brønshøj Skole</v>
      </c>
      <c r="C56" s="22"/>
      <c r="D56" s="22"/>
      <c r="E56" s="27">
        <v>25283.36</v>
      </c>
      <c r="F56" s="27">
        <v>25580.7</v>
      </c>
      <c r="G56" s="23">
        <f t="shared" si="12"/>
        <v>297.34000000000015</v>
      </c>
      <c r="H56" s="49">
        <f t="shared" si="8"/>
        <v>0.4187887323943664</v>
      </c>
      <c r="I56" s="57">
        <f t="shared" si="9"/>
        <v>0.011760304010226494</v>
      </c>
      <c r="J56" s="94">
        <f aca="true" t="shared" si="13" ref="J56:J65">E56/M56</f>
        <v>35.96495021337127</v>
      </c>
      <c r="K56" s="71">
        <v>25.4</v>
      </c>
      <c r="L56" s="71">
        <v>23.28</v>
      </c>
      <c r="M56" s="72">
        <v>703</v>
      </c>
    </row>
    <row r="57" spans="1:13" ht="12.75">
      <c r="A57" s="25">
        <v>114</v>
      </c>
      <c r="B57" s="24" t="str">
        <f>VLOOKUP(A57,'SKNR-liste'!A31:H94,4)</f>
        <v>Husum Skole</v>
      </c>
      <c r="C57" s="26"/>
      <c r="D57" s="26"/>
      <c r="E57" s="27">
        <v>21152.19</v>
      </c>
      <c r="F57" s="27">
        <v>21335.36</v>
      </c>
      <c r="G57" s="23">
        <f t="shared" si="12"/>
        <v>183.1700000000019</v>
      </c>
      <c r="H57" s="49">
        <f t="shared" si="8"/>
        <v>0.2579859154929604</v>
      </c>
      <c r="I57" s="57">
        <f t="shared" si="9"/>
        <v>0.00865962342433582</v>
      </c>
      <c r="J57" s="94">
        <f t="shared" si="13"/>
        <v>37.503882978723404</v>
      </c>
      <c r="K57" s="71">
        <v>21.53</v>
      </c>
      <c r="L57" s="71">
        <v>21.5</v>
      </c>
      <c r="M57" s="72">
        <v>564</v>
      </c>
    </row>
    <row r="58" spans="1:13" ht="12.75">
      <c r="A58" s="21">
        <v>121</v>
      </c>
      <c r="B58" s="24" t="str">
        <f>VLOOKUP(A58,'SKNR-liste'!A33:H96,4)</f>
        <v>Hyltebjerg Skole</v>
      </c>
      <c r="C58" s="22"/>
      <c r="D58" s="22"/>
      <c r="E58" s="23">
        <v>23350.92</v>
      </c>
      <c r="F58" s="23">
        <v>23599.33</v>
      </c>
      <c r="G58" s="23">
        <f t="shared" si="12"/>
        <v>248.4100000000035</v>
      </c>
      <c r="H58" s="49">
        <f t="shared" si="8"/>
        <v>0.34987323943662463</v>
      </c>
      <c r="I58" s="57">
        <f t="shared" si="9"/>
        <v>0.01063812475054531</v>
      </c>
      <c r="J58" s="94">
        <f t="shared" si="13"/>
        <v>36.542910798122065</v>
      </c>
      <c r="K58" s="71">
        <v>23.67</v>
      </c>
      <c r="L58" s="71">
        <v>23.73</v>
      </c>
      <c r="M58" s="72">
        <v>639</v>
      </c>
    </row>
    <row r="59" spans="1:13" ht="12.75">
      <c r="A59" s="21">
        <v>124</v>
      </c>
      <c r="B59" s="24" t="str">
        <f>VLOOKUP(A59,'SKNR-liste'!A36:H99,4)</f>
        <v>Katrinedals Skole</v>
      </c>
      <c r="C59" s="22"/>
      <c r="D59" s="22"/>
      <c r="E59" s="23">
        <v>22439.58</v>
      </c>
      <c r="F59" s="23">
        <v>22692.04</v>
      </c>
      <c r="G59" s="23">
        <f t="shared" si="12"/>
        <v>252.45999999999913</v>
      </c>
      <c r="H59" s="49">
        <f t="shared" si="8"/>
        <v>0.35557746478873115</v>
      </c>
      <c r="I59" s="57">
        <f t="shared" si="9"/>
        <v>0.011250656206577801</v>
      </c>
      <c r="J59" s="94">
        <f t="shared" si="13"/>
        <v>36.487121951219514</v>
      </c>
      <c r="K59" s="71">
        <v>21.67</v>
      </c>
      <c r="L59" s="71">
        <v>24.33</v>
      </c>
      <c r="M59" s="72">
        <v>615</v>
      </c>
    </row>
    <row r="60" spans="1:13" ht="12.75">
      <c r="A60" s="21">
        <v>123</v>
      </c>
      <c r="B60" s="24" t="str">
        <f>VLOOKUP(A60,'SKNR-liste'!A35:H98,4)</f>
        <v>Kirkebjerg Skole</v>
      </c>
      <c r="C60" s="22"/>
      <c r="D60" s="22"/>
      <c r="E60" s="23">
        <v>20602.39</v>
      </c>
      <c r="F60" s="23">
        <v>20807.65</v>
      </c>
      <c r="G60" s="23">
        <f t="shared" si="12"/>
        <v>205.26000000000204</v>
      </c>
      <c r="H60" s="49">
        <f t="shared" si="8"/>
        <v>0.2890985915492986</v>
      </c>
      <c r="I60" s="57">
        <f t="shared" si="9"/>
        <v>0.009962921777522027</v>
      </c>
      <c r="J60" s="94">
        <f t="shared" si="13"/>
        <v>37.188429602888085</v>
      </c>
      <c r="K60" s="71">
        <v>21.93</v>
      </c>
      <c r="L60" s="71">
        <v>22.54</v>
      </c>
      <c r="M60" s="72">
        <v>554</v>
      </c>
    </row>
    <row r="61" spans="1:13" ht="12.75">
      <c r="A61" s="21">
        <v>115</v>
      </c>
      <c r="B61" s="24" t="str">
        <f>VLOOKUP(A61,'SKNR-liste'!A32:H95,4)</f>
        <v>Korsager Skole</v>
      </c>
      <c r="C61" s="22"/>
      <c r="D61" s="22"/>
      <c r="E61" s="23">
        <v>20112.27</v>
      </c>
      <c r="F61" s="23">
        <v>20200.84</v>
      </c>
      <c r="G61" s="23">
        <f t="shared" si="12"/>
        <v>88.56999999999971</v>
      </c>
      <c r="H61" s="49">
        <f t="shared" si="8"/>
        <v>0.12474647887323903</v>
      </c>
      <c r="I61" s="57">
        <f t="shared" si="9"/>
        <v>0.004403779384425513</v>
      </c>
      <c r="J61" s="94">
        <f t="shared" si="13"/>
        <v>39.1289299610895</v>
      </c>
      <c r="K61" s="71">
        <v>22.14</v>
      </c>
      <c r="L61" s="71">
        <v>21.17</v>
      </c>
      <c r="M61" s="72">
        <v>514</v>
      </c>
    </row>
    <row r="62" spans="1:13" ht="12.75">
      <c r="A62" s="21">
        <v>193</v>
      </c>
      <c r="B62" s="24" t="str">
        <f>VLOOKUP(A62,'SKNR-liste'!A62:H125,4)</f>
        <v>Rødkilde Skole</v>
      </c>
      <c r="C62" s="22"/>
      <c r="D62" s="22"/>
      <c r="E62" s="27">
        <v>25639</v>
      </c>
      <c r="F62" s="27">
        <v>25871.72</v>
      </c>
      <c r="G62" s="23">
        <f t="shared" si="12"/>
        <v>232.72000000000116</v>
      </c>
      <c r="H62" s="49">
        <f t="shared" si="8"/>
        <v>0.3277746478873256</v>
      </c>
      <c r="I62" s="57">
        <f t="shared" si="9"/>
        <v>0.009076797066968336</v>
      </c>
      <c r="J62" s="94">
        <f t="shared" si="13"/>
        <v>36.732091690544415</v>
      </c>
      <c r="K62" s="71">
        <v>23.11</v>
      </c>
      <c r="L62" s="71">
        <v>22.19</v>
      </c>
      <c r="M62" s="72">
        <v>698</v>
      </c>
    </row>
    <row r="63" spans="1:13" ht="12.75">
      <c r="A63" s="21">
        <v>112</v>
      </c>
      <c r="B63" s="26" t="str">
        <f>VLOOKUP(A63,'SKNR-liste'!A29:H92,4)</f>
        <v>Tingbjerg Skole</v>
      </c>
      <c r="C63" s="22"/>
      <c r="D63" s="22"/>
      <c r="E63" s="23">
        <v>20850.52</v>
      </c>
      <c r="F63" s="23">
        <v>20521.41</v>
      </c>
      <c r="G63" s="23">
        <f t="shared" si="12"/>
        <v>-329.1100000000006</v>
      </c>
      <c r="H63" s="49">
        <f t="shared" si="8"/>
        <v>-0.46353521126760644</v>
      </c>
      <c r="I63" s="57">
        <f t="shared" si="9"/>
        <v>-0.015784258618010513</v>
      </c>
      <c r="J63" s="94">
        <f t="shared" si="13"/>
        <v>47.495489749430526</v>
      </c>
      <c r="K63" s="71">
        <v>18.47</v>
      </c>
      <c r="L63" s="71">
        <v>18.45</v>
      </c>
      <c r="M63" s="72">
        <v>439</v>
      </c>
    </row>
    <row r="64" spans="1:13" ht="12.75">
      <c r="A64" s="21">
        <v>122</v>
      </c>
      <c r="B64" s="24" t="str">
        <f>VLOOKUP(A64,'SKNR-liste'!A34:H97,4)</f>
        <v>Vanløse Skole</v>
      </c>
      <c r="C64" s="22"/>
      <c r="D64" s="22"/>
      <c r="E64" s="23">
        <v>15081.41</v>
      </c>
      <c r="F64" s="23">
        <v>15124.28</v>
      </c>
      <c r="G64" s="23">
        <f t="shared" si="12"/>
        <v>42.8700000000008</v>
      </c>
      <c r="H64" s="49">
        <f t="shared" si="8"/>
        <v>0.06038028169014197</v>
      </c>
      <c r="I64" s="57">
        <f t="shared" si="9"/>
        <v>0.0028425724119960135</v>
      </c>
      <c r="J64" s="94">
        <f t="shared" si="13"/>
        <v>41.20603825136612</v>
      </c>
      <c r="K64" s="71">
        <v>22.3</v>
      </c>
      <c r="L64" s="71">
        <v>17.9</v>
      </c>
      <c r="M64" s="72">
        <v>366</v>
      </c>
    </row>
    <row r="65" spans="1:13" ht="13.5" thickBot="1">
      <c r="A65" s="32">
        <v>113</v>
      </c>
      <c r="B65" s="40" t="str">
        <f>VLOOKUP(A65,'SKNR-liste'!A30:H93,4)</f>
        <v>Voldparkens Skole</v>
      </c>
      <c r="C65" s="33"/>
      <c r="D65" s="33"/>
      <c r="E65" s="35">
        <v>13829.93</v>
      </c>
      <c r="F65" s="35">
        <v>13657.4</v>
      </c>
      <c r="G65" s="35">
        <f t="shared" si="12"/>
        <v>-172.53000000000065</v>
      </c>
      <c r="H65" s="49">
        <f t="shared" si="8"/>
        <v>-0.2430000000000009</v>
      </c>
      <c r="I65" s="58">
        <f t="shared" si="9"/>
        <v>-0.012475117372249944</v>
      </c>
      <c r="J65" s="94">
        <f t="shared" si="13"/>
        <v>47.36277397260274</v>
      </c>
      <c r="K65" s="67">
        <v>19.6</v>
      </c>
      <c r="L65" s="67">
        <v>15.63</v>
      </c>
      <c r="M65" s="68">
        <v>292</v>
      </c>
    </row>
    <row r="66" spans="1:13" ht="13.5" thickBot="1">
      <c r="A66" s="16"/>
      <c r="B66" s="17"/>
      <c r="C66" s="17"/>
      <c r="D66" s="17"/>
      <c r="E66" s="18">
        <f>SUM(E55:E65)</f>
        <v>226972.91999999995</v>
      </c>
      <c r="F66" s="18">
        <f>SUM(F55:F65)</f>
        <v>227946.11</v>
      </c>
      <c r="G66" s="18">
        <f>SUM(G55:G65)</f>
        <v>973.1900000000096</v>
      </c>
      <c r="H66" s="51">
        <f t="shared" si="8"/>
        <v>1.370690140845084</v>
      </c>
      <c r="I66" s="59">
        <f t="shared" si="9"/>
        <v>0.004287692117632498</v>
      </c>
      <c r="J66" s="95">
        <f>AVERAGE(J55:J65)</f>
        <v>39.84955211798163</v>
      </c>
      <c r="K66" s="95">
        <f>AVERAGE(K55:K65)</f>
        <v>21.76090909090909</v>
      </c>
      <c r="L66" s="95">
        <f>AVERAGE(L55:L65)</f>
        <v>20.91181818181818</v>
      </c>
      <c r="M66" s="99">
        <v>529.0909090909091</v>
      </c>
    </row>
    <row r="67" spans="1:13" ht="12.75">
      <c r="A67" s="80"/>
      <c r="B67" s="81" t="s">
        <v>135</v>
      </c>
      <c r="C67" s="81"/>
      <c r="D67" s="81"/>
      <c r="E67" s="82"/>
      <c r="F67" s="82"/>
      <c r="G67" s="82"/>
      <c r="H67" s="84"/>
      <c r="I67" s="83"/>
      <c r="J67" s="83"/>
      <c r="K67" s="78"/>
      <c r="L67" s="78"/>
      <c r="M67" s="79"/>
    </row>
    <row r="68" spans="1:13" s="2" customFormat="1" ht="12.75">
      <c r="A68" s="36">
        <v>151</v>
      </c>
      <c r="B68" s="44" t="str">
        <f>VLOOKUP(A68,'SKNR-liste'!A47:H110,4)</f>
        <v>Bavnehøj Skole</v>
      </c>
      <c r="C68" s="37"/>
      <c r="D68" s="37"/>
      <c r="E68" s="38">
        <v>13893.94</v>
      </c>
      <c r="F68" s="38">
        <v>13825.76</v>
      </c>
      <c r="G68" s="38">
        <f aca="true" t="shared" si="14" ref="G68:G73">F68-E68</f>
        <v>-68.18000000000029</v>
      </c>
      <c r="H68" s="52">
        <f t="shared" si="8"/>
        <v>-0.09602816901408491</v>
      </c>
      <c r="I68" s="60">
        <f t="shared" si="9"/>
        <v>-0.004907175358465654</v>
      </c>
      <c r="J68" s="94">
        <f aca="true" t="shared" si="15" ref="J68:J73">E68/M68</f>
        <v>44.248216560509555</v>
      </c>
      <c r="K68" s="71">
        <v>19</v>
      </c>
      <c r="L68" s="71">
        <v>19.75</v>
      </c>
      <c r="M68" s="72">
        <v>314</v>
      </c>
    </row>
    <row r="69" spans="1:13" ht="12.75">
      <c r="A69" s="21">
        <v>152</v>
      </c>
      <c r="B69" s="26" t="str">
        <f>VLOOKUP(A69,'SKNR-liste'!A48:H111,4)</f>
        <v>Ellebjerg Skole</v>
      </c>
      <c r="C69" s="22"/>
      <c r="D69" s="22"/>
      <c r="E69" s="23">
        <v>17259.57</v>
      </c>
      <c r="F69" s="23">
        <v>17128.81</v>
      </c>
      <c r="G69" s="23">
        <f t="shared" si="14"/>
        <v>-130.7599999999984</v>
      </c>
      <c r="H69" s="49">
        <f t="shared" si="8"/>
        <v>-0.18416901408450478</v>
      </c>
      <c r="I69" s="57">
        <f t="shared" si="9"/>
        <v>-0.007576086773888249</v>
      </c>
      <c r="J69" s="94">
        <f t="shared" si="15"/>
        <v>44.71391191709844</v>
      </c>
      <c r="K69" s="71">
        <v>20.38</v>
      </c>
      <c r="L69" s="71">
        <v>18.89</v>
      </c>
      <c r="M69" s="72">
        <v>386</v>
      </c>
    </row>
    <row r="70" spans="1:13" ht="12.75">
      <c r="A70" s="21">
        <v>135</v>
      </c>
      <c r="B70" s="24" t="str">
        <f>VLOOKUP(A70,'SKNR-liste'!A39:H102,4)</f>
        <v>Enghave Plads Skole</v>
      </c>
      <c r="C70" s="22"/>
      <c r="D70" s="22"/>
      <c r="E70" s="23">
        <v>14898.88</v>
      </c>
      <c r="F70" s="23">
        <v>14963.66</v>
      </c>
      <c r="G70" s="23">
        <f t="shared" si="14"/>
        <v>64.78000000000065</v>
      </c>
      <c r="H70" s="49">
        <f t="shared" si="8"/>
        <v>0.09123943661971923</v>
      </c>
      <c r="I70" s="57">
        <f t="shared" si="9"/>
        <v>0.004347977834575529</v>
      </c>
      <c r="J70" s="94">
        <f t="shared" si="15"/>
        <v>40.70732240437158</v>
      </c>
      <c r="K70" s="71">
        <v>23.5</v>
      </c>
      <c r="L70" s="71">
        <v>20.22</v>
      </c>
      <c r="M70" s="72">
        <v>366</v>
      </c>
    </row>
    <row r="71" spans="1:13" ht="12.75">
      <c r="A71" s="21">
        <v>133</v>
      </c>
      <c r="B71" s="26" t="str">
        <f>VLOOKUP(A71,'SKNR-liste'!A38:H101,4)</f>
        <v>Matthæusgades Skole</v>
      </c>
      <c r="C71" s="22" t="s">
        <v>79</v>
      </c>
      <c r="D71" s="22" t="s">
        <v>79</v>
      </c>
      <c r="E71" s="23">
        <v>10023.2</v>
      </c>
      <c r="F71" s="23">
        <v>10023.2</v>
      </c>
      <c r="G71" s="23">
        <f t="shared" si="14"/>
        <v>0</v>
      </c>
      <c r="H71" s="49">
        <f t="shared" si="8"/>
        <v>0</v>
      </c>
      <c r="I71" s="57">
        <f t="shared" si="9"/>
        <v>0</v>
      </c>
      <c r="J71" s="94">
        <f t="shared" si="15"/>
        <v>43.20344827586207</v>
      </c>
      <c r="K71" s="71">
        <v>19.75</v>
      </c>
      <c r="L71" s="71">
        <v>20.2</v>
      </c>
      <c r="M71" s="72">
        <v>232</v>
      </c>
    </row>
    <row r="72" spans="1:13" ht="12.75">
      <c r="A72" s="21">
        <v>132</v>
      </c>
      <c r="B72" s="26" t="str">
        <f>VLOOKUP(A72,'SKNR-liste'!A37:H100,4)</f>
        <v>Oehlenschlægersgades Skole</v>
      </c>
      <c r="C72" s="22"/>
      <c r="D72" s="22"/>
      <c r="E72" s="23">
        <v>13453.46</v>
      </c>
      <c r="F72" s="23">
        <v>13402.5</v>
      </c>
      <c r="G72" s="23">
        <f t="shared" si="14"/>
        <v>-50.95999999999913</v>
      </c>
      <c r="H72" s="49">
        <f t="shared" si="8"/>
        <v>-0.07177464788732271</v>
      </c>
      <c r="I72" s="57">
        <f t="shared" si="9"/>
        <v>-0.0037878731567938012</v>
      </c>
      <c r="J72" s="94">
        <f t="shared" si="15"/>
        <v>43.82234527687296</v>
      </c>
      <c r="K72" s="71">
        <v>20.21</v>
      </c>
      <c r="L72" s="71">
        <v>15.6</v>
      </c>
      <c r="M72" s="72">
        <v>307</v>
      </c>
    </row>
    <row r="73" spans="1:13" ht="13.5" thickBot="1">
      <c r="A73" s="32">
        <v>138</v>
      </c>
      <c r="B73" s="40" t="str">
        <f>VLOOKUP(A73,'SKNR-liste'!A40:H103,4)</f>
        <v>Vesterbro Ny Skole</v>
      </c>
      <c r="C73" s="33"/>
      <c r="D73" s="33"/>
      <c r="E73" s="35">
        <v>17501.28</v>
      </c>
      <c r="F73" s="35">
        <v>17363.46</v>
      </c>
      <c r="G73" s="35">
        <f t="shared" si="14"/>
        <v>-137.8199999999997</v>
      </c>
      <c r="H73" s="49">
        <f t="shared" si="8"/>
        <v>-0.1941126760563376</v>
      </c>
      <c r="I73" s="58">
        <f t="shared" si="9"/>
        <v>-0.007874852582211114</v>
      </c>
      <c r="J73" s="94">
        <f t="shared" si="15"/>
        <v>44.76030690537084</v>
      </c>
      <c r="K73" s="67">
        <v>18.75</v>
      </c>
      <c r="L73" s="67">
        <v>15.46</v>
      </c>
      <c r="M73" s="68">
        <v>391</v>
      </c>
    </row>
    <row r="74" spans="1:13" ht="13.5" thickBot="1">
      <c r="A74" s="16"/>
      <c r="B74" s="17"/>
      <c r="C74" s="17"/>
      <c r="D74" s="17"/>
      <c r="E74" s="18">
        <f>SUM(E68:E73)</f>
        <v>87030.32999999999</v>
      </c>
      <c r="F74" s="18">
        <f>SUM(F68:F73)</f>
        <v>86707.38999999998</v>
      </c>
      <c r="G74" s="18">
        <f>SUM(G68:G73)</f>
        <v>-322.93999999999687</v>
      </c>
      <c r="H74" s="51">
        <f t="shared" si="8"/>
        <v>-0.4548450704225308</v>
      </c>
      <c r="I74" s="59">
        <f t="shared" si="9"/>
        <v>-0.0037106604099973236</v>
      </c>
      <c r="J74" s="95">
        <f>AVERAGE(J68:J73)</f>
        <v>43.575925223347575</v>
      </c>
      <c r="K74" s="95">
        <f>AVERAGE(K68:K73)</f>
        <v>20.265</v>
      </c>
      <c r="L74" s="95">
        <f>AVERAGE(L68:L73)</f>
        <v>18.353333333333335</v>
      </c>
      <c r="M74" s="99">
        <v>332.6666666666667</v>
      </c>
    </row>
    <row r="75" spans="1:13" ht="12.75">
      <c r="A75" s="80"/>
      <c r="B75" s="81" t="s">
        <v>136</v>
      </c>
      <c r="C75" s="81"/>
      <c r="D75" s="81"/>
      <c r="E75" s="82"/>
      <c r="F75" s="82"/>
      <c r="G75" s="82"/>
      <c r="H75" s="47"/>
      <c r="I75" s="83"/>
      <c r="J75" s="96"/>
      <c r="K75" s="78"/>
      <c r="L75" s="78"/>
      <c r="M75" s="79"/>
    </row>
    <row r="76" spans="1:13" ht="12.75">
      <c r="A76" s="36">
        <v>48</v>
      </c>
      <c r="B76" s="41" t="str">
        <f>VLOOKUP(A76,'SKNR-liste'!A11:H74,4)</f>
        <v>Heibergskolen</v>
      </c>
      <c r="C76" s="37"/>
      <c r="D76" s="37"/>
      <c r="E76" s="38">
        <v>14299.45</v>
      </c>
      <c r="F76" s="38">
        <v>14493.2</v>
      </c>
      <c r="G76" s="38">
        <f aca="true" t="shared" si="16" ref="G76:G85">F76-E76</f>
        <v>193.75</v>
      </c>
      <c r="H76" s="49">
        <f t="shared" si="8"/>
        <v>0.272887323943662</v>
      </c>
      <c r="I76" s="60">
        <f t="shared" si="9"/>
        <v>0.013549472182496528</v>
      </c>
      <c r="J76" s="94">
        <f>E76/M76</f>
        <v>37.729419525065964</v>
      </c>
      <c r="K76" s="71">
        <v>25.08</v>
      </c>
      <c r="L76" s="71">
        <v>25.5</v>
      </c>
      <c r="M76" s="72">
        <v>379</v>
      </c>
    </row>
    <row r="77" spans="1:13" ht="12.75">
      <c r="A77" s="21">
        <v>54</v>
      </c>
      <c r="B77" s="26" t="str">
        <f>VLOOKUP(A77,'SKNR-liste'!A14:H77,4)</f>
        <v>Kildevældsskolen</v>
      </c>
      <c r="C77" s="22"/>
      <c r="D77" s="22"/>
      <c r="E77" s="23">
        <v>21663.4</v>
      </c>
      <c r="F77" s="23">
        <v>21592.15</v>
      </c>
      <c r="G77" s="23">
        <f t="shared" si="16"/>
        <v>-71.25</v>
      </c>
      <c r="H77" s="49">
        <f t="shared" si="8"/>
        <v>-0.10035211267605634</v>
      </c>
      <c r="I77" s="57">
        <f t="shared" si="9"/>
        <v>-0.0032889574120405843</v>
      </c>
      <c r="J77" s="94">
        <f aca="true" t="shared" si="17" ref="J77:J85">E77/M77</f>
        <v>41.660384615384615</v>
      </c>
      <c r="K77" s="71">
        <v>20.38</v>
      </c>
      <c r="L77" s="71">
        <v>19.64</v>
      </c>
      <c r="M77" s="72">
        <v>520</v>
      </c>
    </row>
    <row r="78" spans="1:13" ht="12.75">
      <c r="A78" s="21">
        <v>71</v>
      </c>
      <c r="B78" s="26" t="str">
        <f>VLOOKUP(A78,'SKNR-liste'!A21:H84,4)</f>
        <v>Klostervængets Skole</v>
      </c>
      <c r="C78" s="22"/>
      <c r="D78" s="22"/>
      <c r="E78" s="23">
        <v>15441.4</v>
      </c>
      <c r="F78" s="23">
        <v>15055.12</v>
      </c>
      <c r="G78" s="23">
        <f t="shared" si="16"/>
        <v>-386.27999999999884</v>
      </c>
      <c r="H78" s="49">
        <f t="shared" si="8"/>
        <v>-0.5440563380281673</v>
      </c>
      <c r="I78" s="57">
        <f t="shared" si="9"/>
        <v>-0.02501586643698103</v>
      </c>
      <c r="J78" s="94">
        <f t="shared" si="17"/>
        <v>53.61597222222222</v>
      </c>
      <c r="K78" s="71">
        <v>17.78</v>
      </c>
      <c r="L78" s="71">
        <v>15.9</v>
      </c>
      <c r="M78" s="72">
        <v>288</v>
      </c>
    </row>
    <row r="79" spans="1:13" ht="12.75">
      <c r="A79" s="21">
        <v>46</v>
      </c>
      <c r="B79" s="26" t="str">
        <f>VLOOKUP(A79,'SKNR-liste'!A10:H73,4)</f>
        <v>Langelinieskolen</v>
      </c>
      <c r="C79" s="22" t="s">
        <v>79</v>
      </c>
      <c r="D79" s="22" t="s">
        <v>79</v>
      </c>
      <c r="E79" s="23">
        <v>17177.25</v>
      </c>
      <c r="F79" s="23">
        <v>17177.25</v>
      </c>
      <c r="G79" s="23">
        <f t="shared" si="16"/>
        <v>0</v>
      </c>
      <c r="H79" s="49">
        <f t="shared" si="8"/>
        <v>0</v>
      </c>
      <c r="I79" s="57">
        <f t="shared" si="9"/>
        <v>0</v>
      </c>
      <c r="J79" s="94">
        <f t="shared" si="17"/>
        <v>39.487931034482756</v>
      </c>
      <c r="K79" s="71">
        <v>21.25</v>
      </c>
      <c r="L79" s="71">
        <v>20</v>
      </c>
      <c r="M79" s="72">
        <v>435</v>
      </c>
    </row>
    <row r="80" spans="1:13" ht="12.75">
      <c r="A80" s="25">
        <v>85</v>
      </c>
      <c r="B80" s="24" t="str">
        <f>VLOOKUP(A80,'SKNR-liste'!A24:H87,4)</f>
        <v>Lundehusskolen</v>
      </c>
      <c r="C80" s="26"/>
      <c r="D80" s="26"/>
      <c r="E80" s="27">
        <v>21329.46</v>
      </c>
      <c r="F80" s="27">
        <v>21355.34</v>
      </c>
      <c r="G80" s="23">
        <f t="shared" si="16"/>
        <v>25.88000000000102</v>
      </c>
      <c r="H80" s="49">
        <f aca="true" t="shared" si="18" ref="H80:H86">G80/710</f>
        <v>0.03645070422535355</v>
      </c>
      <c r="I80" s="57">
        <f aca="true" t="shared" si="19" ref="I80:I86">-(E80-F80)/E80</f>
        <v>0.001213345298005717</v>
      </c>
      <c r="J80" s="94">
        <f t="shared" si="17"/>
        <v>40.01774859287054</v>
      </c>
      <c r="K80" s="71">
        <v>21.53</v>
      </c>
      <c r="L80" s="71">
        <v>20.38</v>
      </c>
      <c r="M80" s="72">
        <v>533</v>
      </c>
    </row>
    <row r="81" spans="1:13" ht="12.75">
      <c r="A81" s="25">
        <v>44</v>
      </c>
      <c r="B81" s="26" t="str">
        <f>VLOOKUP(A81,'SKNR-liste'!A8:H71,4)</f>
        <v>Randersgades Skole</v>
      </c>
      <c r="C81" s="26" t="s">
        <v>79</v>
      </c>
      <c r="D81" s="26" t="s">
        <v>79</v>
      </c>
      <c r="E81" s="27">
        <v>14023.1</v>
      </c>
      <c r="F81" s="27">
        <v>14023.1</v>
      </c>
      <c r="G81" s="23">
        <f t="shared" si="16"/>
        <v>0</v>
      </c>
      <c r="H81" s="49">
        <f t="shared" si="18"/>
        <v>0</v>
      </c>
      <c r="I81" s="57">
        <f t="shared" si="19"/>
        <v>0</v>
      </c>
      <c r="J81" s="94">
        <f t="shared" si="17"/>
        <v>40.41239193083574</v>
      </c>
      <c r="K81" s="71">
        <v>22.7</v>
      </c>
      <c r="L81" s="71">
        <v>16.9</v>
      </c>
      <c r="M81" s="72">
        <v>347</v>
      </c>
    </row>
    <row r="82" spans="1:13" ht="12.75">
      <c r="A82" s="21">
        <v>49</v>
      </c>
      <c r="B82" s="24" t="str">
        <f>VLOOKUP(A82,'SKNR-liste'!A12:H75,4)</f>
        <v>Sortedamskolen</v>
      </c>
      <c r="C82" s="22"/>
      <c r="D82" s="22"/>
      <c r="E82" s="23">
        <v>21317.48</v>
      </c>
      <c r="F82" s="23">
        <v>21533.47</v>
      </c>
      <c r="G82" s="23">
        <f t="shared" si="16"/>
        <v>215.9900000000016</v>
      </c>
      <c r="H82" s="49">
        <f t="shared" si="18"/>
        <v>0.30421126760563605</v>
      </c>
      <c r="I82" s="57">
        <f t="shared" si="19"/>
        <v>0.010132060637561363</v>
      </c>
      <c r="J82" s="94">
        <f t="shared" si="17"/>
        <v>37.00951388888889</v>
      </c>
      <c r="K82" s="71">
        <v>23.27</v>
      </c>
      <c r="L82" s="71">
        <v>22.31</v>
      </c>
      <c r="M82" s="72">
        <v>576</v>
      </c>
    </row>
    <row r="83" spans="1:13" ht="12.75">
      <c r="A83" s="21">
        <v>51</v>
      </c>
      <c r="B83" s="24" t="str">
        <f>VLOOKUP(A83,'SKNR-liste'!A13:H76,4)</f>
        <v>Strandvejsskolen</v>
      </c>
      <c r="C83" s="22"/>
      <c r="D83" s="22"/>
      <c r="E83" s="23">
        <v>16498.67</v>
      </c>
      <c r="F83" s="23">
        <v>16604.02</v>
      </c>
      <c r="G83" s="23">
        <f t="shared" si="16"/>
        <v>105.35000000000218</v>
      </c>
      <c r="H83" s="49">
        <f t="shared" si="18"/>
        <v>0.14838028169014392</v>
      </c>
      <c r="I83" s="57">
        <f t="shared" si="19"/>
        <v>0.006385363183820405</v>
      </c>
      <c r="J83" s="94">
        <f t="shared" si="17"/>
        <v>39.376300715990446</v>
      </c>
      <c r="K83" s="71">
        <v>20.19</v>
      </c>
      <c r="L83" s="71">
        <v>17.6</v>
      </c>
      <c r="M83" s="72">
        <v>419</v>
      </c>
    </row>
    <row r="84" spans="1:13" s="2" customFormat="1" ht="12.75">
      <c r="A84" s="39">
        <v>45</v>
      </c>
      <c r="B84" s="42" t="str">
        <f>VLOOKUP(A84,'SKNR-liste'!A9:H72,4)</f>
        <v>Vibenshus Skole</v>
      </c>
      <c r="C84" s="40"/>
      <c r="D84" s="40"/>
      <c r="E84" s="34">
        <v>17576.73</v>
      </c>
      <c r="F84" s="34">
        <v>17706.29</v>
      </c>
      <c r="G84" s="35">
        <f t="shared" si="16"/>
        <v>129.5600000000013</v>
      </c>
      <c r="H84" s="49">
        <f t="shared" si="18"/>
        <v>0.18247887323943845</v>
      </c>
      <c r="I84" s="58">
        <f t="shared" si="19"/>
        <v>0.007371109415687748</v>
      </c>
      <c r="J84" s="94">
        <f t="shared" si="17"/>
        <v>38.71526431718062</v>
      </c>
      <c r="K84" s="71">
        <v>20.21</v>
      </c>
      <c r="L84" s="71">
        <v>20.73</v>
      </c>
      <c r="M84" s="72">
        <v>454</v>
      </c>
    </row>
    <row r="85" spans="1:13" s="2" customFormat="1" ht="13.5" thickBot="1">
      <c r="A85" s="39">
        <v>16</v>
      </c>
      <c r="B85" s="42" t="str">
        <f>VLOOKUP(A85,'SKNR-liste'!A5:H68,4)</f>
        <v>Øster Farimagsgades Skole</v>
      </c>
      <c r="C85" s="40"/>
      <c r="D85" s="40"/>
      <c r="E85" s="34">
        <v>17678.67</v>
      </c>
      <c r="F85" s="34">
        <v>17940.8</v>
      </c>
      <c r="G85" s="35">
        <f t="shared" si="16"/>
        <v>262.130000000001</v>
      </c>
      <c r="H85" s="49">
        <f t="shared" si="18"/>
        <v>0.369197183098593</v>
      </c>
      <c r="I85" s="58">
        <f t="shared" si="19"/>
        <v>0.014827472881161367</v>
      </c>
      <c r="J85" s="94">
        <f t="shared" si="17"/>
        <v>36.301170431211496</v>
      </c>
      <c r="K85" s="67">
        <v>25</v>
      </c>
      <c r="L85" s="67">
        <v>26.6</v>
      </c>
      <c r="M85" s="68">
        <v>487</v>
      </c>
    </row>
    <row r="86" spans="1:13" s="2" customFormat="1" ht="13.5" thickBot="1">
      <c r="A86" s="16"/>
      <c r="B86" s="17"/>
      <c r="C86" s="17"/>
      <c r="D86" s="17"/>
      <c r="E86" s="18">
        <f>SUM(E76:E85)</f>
        <v>177005.61</v>
      </c>
      <c r="F86" s="18">
        <f>SUM(F76:F85)</f>
        <v>177480.74</v>
      </c>
      <c r="G86" s="18">
        <f>SUM(G76:G85)</f>
        <v>475.1300000000083</v>
      </c>
      <c r="H86" s="51">
        <f t="shared" si="18"/>
        <v>0.6691971830986032</v>
      </c>
      <c r="I86" s="59">
        <f t="shared" si="19"/>
        <v>0.0026842652049277123</v>
      </c>
      <c r="J86" s="95">
        <f>AVERAGE(J76:J85)</f>
        <v>40.43260972741333</v>
      </c>
      <c r="K86" s="95">
        <f>AVERAGE(K76:K85)</f>
        <v>21.739</v>
      </c>
      <c r="L86" s="95">
        <f>AVERAGE(L76:L85)</f>
        <v>20.555999999999997</v>
      </c>
      <c r="M86" s="99">
        <v>443.8</v>
      </c>
    </row>
    <row r="87" spans="1:13" s="2" customFormat="1" ht="13.5" thickBot="1">
      <c r="A87" s="15"/>
      <c r="B87" s="13"/>
      <c r="C87" s="13"/>
      <c r="D87" s="13"/>
      <c r="E87" s="14"/>
      <c r="F87" s="14"/>
      <c r="G87" s="14"/>
      <c r="H87" s="48"/>
      <c r="I87" s="55"/>
      <c r="J87" s="97"/>
      <c r="K87" s="9"/>
      <c r="L87" s="9"/>
      <c r="M87" s="65"/>
    </row>
    <row r="88" spans="1:13" s="2" customFormat="1" ht="13.5" thickBot="1">
      <c r="A88" s="16"/>
      <c r="B88" s="17" t="s">
        <v>91</v>
      </c>
      <c r="C88" s="17" t="s">
        <v>90</v>
      </c>
      <c r="D88" s="17" t="s">
        <v>114</v>
      </c>
      <c r="E88" s="18">
        <f>E20+E28+E34+E44+E53+E66+E74+E86</f>
        <v>1071136.6599999997</v>
      </c>
      <c r="F88" s="18">
        <f>F20+F28+F34+F44+F53+F66+F74+F86</f>
        <v>1071148.6099999999</v>
      </c>
      <c r="G88" s="18">
        <f>G20+G28+G34+G44+G53+G66+G74+G86</f>
        <v>11.950000000022555</v>
      </c>
      <c r="H88" s="51">
        <f>G88/710</f>
        <v>0.016830985915524725</v>
      </c>
      <c r="I88" s="59">
        <f>-(E88-F88)/E88</f>
        <v>1.1156372894739937E-05</v>
      </c>
      <c r="J88" s="95">
        <f>AVERAGE(J9:J19,J22:J27,J30:J33,J36:J43,J46:J52,J55:J65,J68:J73,J76:J85)</f>
        <v>42.18622019127553</v>
      </c>
      <c r="K88" s="95">
        <f>AVERAGE(K9:K19,K22:K27,K30:K33,K36:K43,K46:K52,K55:K65,K68:K73,K76:K85)</f>
        <v>20.768095238095235</v>
      </c>
      <c r="L88" s="95">
        <f>AVERAGE(L9:L19,L22:L27,L30:L33,L36:L43,L46:L52,L55:L65,L68:L73,L76:L85)</f>
        <v>19.94777777777778</v>
      </c>
      <c r="M88" s="99">
        <v>413.6031746031746</v>
      </c>
    </row>
    <row r="89" spans="3:10" s="2" customFormat="1" ht="12.75">
      <c r="C89" s="9"/>
      <c r="D89" s="9"/>
      <c r="E89" s="10"/>
      <c r="F89" s="10"/>
      <c r="G89" s="10"/>
      <c r="H89" s="47"/>
      <c r="I89" s="28"/>
      <c r="J89" s="28"/>
    </row>
    <row r="90" spans="1:10" s="2" customFormat="1" ht="12.75">
      <c r="A90" s="31" t="s">
        <v>100</v>
      </c>
      <c r="C90" s="9"/>
      <c r="D90" s="9"/>
      <c r="E90" s="10"/>
      <c r="F90" s="10"/>
      <c r="G90" s="10"/>
      <c r="H90" s="47"/>
      <c r="I90" s="28"/>
      <c r="J90" s="28"/>
    </row>
    <row r="92" ht="12.75">
      <c r="A92" s="3" t="s">
        <v>116</v>
      </c>
    </row>
    <row r="94" spans="1:2" ht="12.75">
      <c r="A94" s="31" t="s">
        <v>143</v>
      </c>
      <c r="B94" s="31" t="s">
        <v>145</v>
      </c>
    </row>
    <row r="95" spans="1:2" ht="12.75">
      <c r="A95" s="3" t="s">
        <v>144</v>
      </c>
      <c r="B95" s="31" t="s">
        <v>146</v>
      </c>
    </row>
  </sheetData>
  <mergeCells count="3">
    <mergeCell ref="K1:M1"/>
    <mergeCell ref="K3:L3"/>
    <mergeCell ref="K4:L4"/>
  </mergeCells>
  <printOptions/>
  <pageMargins left="0.75" right="0.75" top="1" bottom="1" header="0" footer="0"/>
  <pageSetup fitToHeight="2" fitToWidth="1" horizontalDpi="600" verticalDpi="600" orientation="landscape" paperSize="9" scale="72" r:id="rId1"/>
  <ignoredErrors>
    <ignoredError sqref="G20 G28 G34 G44 G53 G66 G7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5"/>
  <sheetViews>
    <sheetView zoomScale="115" zoomScaleNormal="115" workbookViewId="0" topLeftCell="D41">
      <selection activeCell="O16" sqref="O16"/>
    </sheetView>
  </sheetViews>
  <sheetFormatPr defaultColWidth="9.140625" defaultRowHeight="12.75"/>
  <cols>
    <col min="1" max="1" width="5.28125" style="0" customWidth="1"/>
    <col min="2" max="2" width="33.28125" style="0" bestFit="1" customWidth="1"/>
    <col min="3" max="4" width="14.140625" style="0" customWidth="1"/>
    <col min="5" max="7" width="14.140625" style="1" customWidth="1"/>
    <col min="8" max="8" width="14.140625" style="53" customWidth="1"/>
    <col min="9" max="9" width="14.140625" style="29" customWidth="1"/>
    <col min="10" max="10" width="13.00390625" style="29" customWidth="1"/>
    <col min="13" max="13" width="12.8515625" style="0" customWidth="1"/>
  </cols>
  <sheetData>
    <row r="1" spans="1:13" ht="12.75">
      <c r="A1" s="20" t="s">
        <v>89</v>
      </c>
      <c r="B1" s="19" t="s">
        <v>85</v>
      </c>
      <c r="C1" s="6" t="s">
        <v>104</v>
      </c>
      <c r="D1" s="6" t="s">
        <v>105</v>
      </c>
      <c r="E1" s="6" t="s">
        <v>104</v>
      </c>
      <c r="F1" s="6" t="s">
        <v>105</v>
      </c>
      <c r="G1" s="19" t="s">
        <v>81</v>
      </c>
      <c r="H1" s="46" t="s">
        <v>81</v>
      </c>
      <c r="I1" s="46" t="s">
        <v>81</v>
      </c>
      <c r="J1" s="46" t="s">
        <v>137</v>
      </c>
      <c r="K1" s="105" t="s">
        <v>120</v>
      </c>
      <c r="L1" s="106"/>
      <c r="M1" s="107"/>
    </row>
    <row r="2" spans="1:13" ht="12.75">
      <c r="A2" s="7"/>
      <c r="B2" s="8"/>
      <c r="C2" s="9" t="s">
        <v>87</v>
      </c>
      <c r="D2" s="9" t="s">
        <v>87</v>
      </c>
      <c r="E2" s="10" t="s">
        <v>95</v>
      </c>
      <c r="F2" s="9" t="s">
        <v>95</v>
      </c>
      <c r="G2" s="9" t="s">
        <v>83</v>
      </c>
      <c r="H2" s="47" t="s">
        <v>118</v>
      </c>
      <c r="I2" s="47" t="s">
        <v>118</v>
      </c>
      <c r="J2" s="47" t="s">
        <v>138</v>
      </c>
      <c r="K2" s="76" t="s">
        <v>139</v>
      </c>
      <c r="L2" s="75"/>
      <c r="M2" s="77"/>
    </row>
    <row r="3" spans="1:13" ht="12.75">
      <c r="A3" s="7"/>
      <c r="B3" s="8"/>
      <c r="C3" s="9" t="s">
        <v>86</v>
      </c>
      <c r="D3" s="9" t="s">
        <v>86</v>
      </c>
      <c r="E3" s="10" t="s">
        <v>96</v>
      </c>
      <c r="F3" s="9" t="s">
        <v>111</v>
      </c>
      <c r="G3" s="9" t="s">
        <v>84</v>
      </c>
      <c r="H3" s="47" t="s">
        <v>119</v>
      </c>
      <c r="I3" s="47" t="s">
        <v>119</v>
      </c>
      <c r="J3" s="47"/>
      <c r="K3" s="108" t="s">
        <v>141</v>
      </c>
      <c r="L3" s="108"/>
      <c r="M3" s="98" t="s">
        <v>142</v>
      </c>
    </row>
    <row r="4" spans="1:13" ht="13.5" thickBot="1">
      <c r="A4" s="11"/>
      <c r="B4" s="12"/>
      <c r="C4" s="13" t="s">
        <v>82</v>
      </c>
      <c r="D4" s="13" t="s">
        <v>82</v>
      </c>
      <c r="E4" s="30"/>
      <c r="F4" s="14"/>
      <c r="G4" s="13" t="s">
        <v>80</v>
      </c>
      <c r="H4" s="48"/>
      <c r="I4" s="55"/>
      <c r="J4" s="55"/>
      <c r="K4" s="109"/>
      <c r="L4" s="109"/>
      <c r="M4" s="66"/>
    </row>
    <row r="5" spans="1:13" ht="12.75">
      <c r="A5" s="7"/>
      <c r="B5" s="8"/>
      <c r="C5" s="9"/>
      <c r="D5" s="9"/>
      <c r="E5" s="6" t="s">
        <v>92</v>
      </c>
      <c r="F5" s="6" t="s">
        <v>92</v>
      </c>
      <c r="G5" s="6" t="s">
        <v>92</v>
      </c>
      <c r="H5" s="46" t="s">
        <v>110</v>
      </c>
      <c r="I5" s="54" t="s">
        <v>98</v>
      </c>
      <c r="J5" s="54" t="s">
        <v>92</v>
      </c>
      <c r="K5" s="61" t="s">
        <v>121</v>
      </c>
      <c r="L5" s="61" t="s">
        <v>122</v>
      </c>
      <c r="M5" s="62" t="s">
        <v>140</v>
      </c>
    </row>
    <row r="6" spans="1:13" ht="13.5" thickBot="1">
      <c r="A6" s="7"/>
      <c r="B6" s="8"/>
      <c r="C6" s="9"/>
      <c r="D6" s="9"/>
      <c r="E6" s="14" t="s">
        <v>93</v>
      </c>
      <c r="F6" s="14" t="s">
        <v>93</v>
      </c>
      <c r="G6" s="14" t="s">
        <v>93</v>
      </c>
      <c r="H6" s="48"/>
      <c r="I6" s="55"/>
      <c r="J6" s="55" t="s">
        <v>93</v>
      </c>
      <c r="K6" s="12"/>
      <c r="L6" s="12"/>
      <c r="M6" s="63"/>
    </row>
    <row r="7" spans="1:13" ht="12.75">
      <c r="A7" s="4"/>
      <c r="B7" s="5"/>
      <c r="C7" s="19"/>
      <c r="D7" s="19"/>
      <c r="E7" s="6"/>
      <c r="F7" s="6"/>
      <c r="G7" s="6"/>
      <c r="H7" s="46"/>
      <c r="I7" s="56"/>
      <c r="J7" s="56"/>
      <c r="K7" s="5"/>
      <c r="L7" s="5"/>
      <c r="M7" s="64"/>
    </row>
    <row r="8" spans="1:13" ht="12.75">
      <c r="A8" s="21"/>
      <c r="B8" s="24" t="s">
        <v>129</v>
      </c>
      <c r="C8" s="24"/>
      <c r="D8" s="24"/>
      <c r="E8" s="87"/>
      <c r="F8" s="87"/>
      <c r="G8" s="87"/>
      <c r="H8" s="88"/>
      <c r="I8" s="57"/>
      <c r="J8" s="57"/>
      <c r="K8" s="22"/>
      <c r="L8" s="22"/>
      <c r="M8" s="89"/>
    </row>
    <row r="9" spans="1:13" ht="12.75">
      <c r="A9" s="21">
        <v>177</v>
      </c>
      <c r="B9" s="26" t="str">
        <f>VLOOKUP(A9,'SKNR-liste'!A56:H119,4)</f>
        <v>Amager Fælled Skole</v>
      </c>
      <c r="C9" s="22"/>
      <c r="D9" s="22"/>
      <c r="E9" s="27">
        <v>20415.44</v>
      </c>
      <c r="F9" s="27">
        <v>20203.99</v>
      </c>
      <c r="G9" s="23">
        <f aca="true" t="shared" si="0" ref="G9:G19">F9-E9</f>
        <v>-211.4499999999971</v>
      </c>
      <c r="H9" s="49">
        <f aca="true" t="shared" si="1" ref="H9:H43">G9/710</f>
        <v>-0.29781690140844663</v>
      </c>
      <c r="I9" s="57">
        <f aca="true" t="shared" si="2" ref="I9:I43">-(E9-F9)/E9</f>
        <v>-0.010357356980794786</v>
      </c>
      <c r="J9" s="93">
        <f>E9/M9</f>
        <v>47.477767441860465</v>
      </c>
      <c r="K9" s="71">
        <v>21.09</v>
      </c>
      <c r="L9" s="71">
        <v>20.08</v>
      </c>
      <c r="M9" s="89">
        <v>430</v>
      </c>
    </row>
    <row r="10" spans="1:13" ht="12.75">
      <c r="A10" s="21">
        <v>175</v>
      </c>
      <c r="B10" s="26" t="str">
        <f>VLOOKUP(A10,'SKNR-liste'!A54:H117,4)</f>
        <v>Dyvekeskolen</v>
      </c>
      <c r="C10" s="22"/>
      <c r="D10" s="22"/>
      <c r="E10" s="27">
        <v>19251.04</v>
      </c>
      <c r="F10" s="27">
        <v>19138.6</v>
      </c>
      <c r="G10" s="23">
        <f t="shared" si="0"/>
        <v>-112.44000000000233</v>
      </c>
      <c r="H10" s="49">
        <f t="shared" si="1"/>
        <v>-0.15836619718310188</v>
      </c>
      <c r="I10" s="57">
        <f t="shared" si="2"/>
        <v>-0.005840723410267826</v>
      </c>
      <c r="J10" s="93">
        <f aca="true" t="shared" si="3" ref="J10:J19">E10/M10</f>
        <v>44.562592592592594</v>
      </c>
      <c r="K10" s="71">
        <v>17.58</v>
      </c>
      <c r="L10" s="71">
        <v>20.36</v>
      </c>
      <c r="M10" s="89">
        <v>432</v>
      </c>
    </row>
    <row r="11" spans="1:13" ht="12.75">
      <c r="A11" s="21">
        <v>181</v>
      </c>
      <c r="B11" s="24" t="str">
        <f>VLOOKUP(A11,'SKNR-liste'!A57:H120,4)</f>
        <v>Gerbrandskolen</v>
      </c>
      <c r="C11" s="22"/>
      <c r="D11" s="22"/>
      <c r="E11" s="27">
        <v>22422.19</v>
      </c>
      <c r="F11" s="27">
        <v>22559.02</v>
      </c>
      <c r="G11" s="23">
        <f t="shared" si="0"/>
        <v>136.83000000000175</v>
      </c>
      <c r="H11" s="49">
        <f t="shared" si="1"/>
        <v>0.1927183098591574</v>
      </c>
      <c r="I11" s="57">
        <f t="shared" si="2"/>
        <v>0.006102436916287025</v>
      </c>
      <c r="J11" s="93">
        <f t="shared" si="3"/>
        <v>37.122831125827815</v>
      </c>
      <c r="K11" s="71">
        <v>21.73</v>
      </c>
      <c r="L11" s="71">
        <v>23.13</v>
      </c>
      <c r="M11" s="89">
        <v>604</v>
      </c>
    </row>
    <row r="12" spans="1:13" s="3" customFormat="1" ht="12.75">
      <c r="A12" s="21">
        <v>176</v>
      </c>
      <c r="B12" s="24" t="str">
        <f>VLOOKUP(A12,'SKNR-liste'!A55:H118,4)</f>
        <v>Højdevangens Skole</v>
      </c>
      <c r="C12" s="22"/>
      <c r="D12" s="22"/>
      <c r="E12" s="27">
        <v>20744.39</v>
      </c>
      <c r="F12" s="27">
        <v>20816.6</v>
      </c>
      <c r="G12" s="23">
        <f t="shared" si="0"/>
        <v>72.20999999999913</v>
      </c>
      <c r="H12" s="49">
        <f t="shared" si="1"/>
        <v>0.10170422535211145</v>
      </c>
      <c r="I12" s="57">
        <f t="shared" si="2"/>
        <v>0.003480941112271758</v>
      </c>
      <c r="J12" s="93">
        <f t="shared" si="3"/>
        <v>38.70222014925373</v>
      </c>
      <c r="K12" s="71">
        <v>22.2</v>
      </c>
      <c r="L12" s="71">
        <v>23.42</v>
      </c>
      <c r="M12" s="91">
        <v>536</v>
      </c>
    </row>
    <row r="13" spans="1:13" s="3" customFormat="1" ht="12.75">
      <c r="A13" s="21">
        <v>174</v>
      </c>
      <c r="B13" s="26" t="str">
        <f>VLOOKUP(A13,'SKNR-liste'!A53:H116,4)</f>
        <v>Peder Lykke Skolen</v>
      </c>
      <c r="C13" s="22"/>
      <c r="D13" s="22"/>
      <c r="E13" s="27">
        <v>27155.36</v>
      </c>
      <c r="F13" s="27">
        <v>27141.62</v>
      </c>
      <c r="G13" s="23">
        <f t="shared" si="0"/>
        <v>-13.7400000000016</v>
      </c>
      <c r="H13" s="49">
        <f t="shared" si="1"/>
        <v>-0.019352112676058592</v>
      </c>
      <c r="I13" s="57">
        <f t="shared" si="2"/>
        <v>-0.0005059774571208631</v>
      </c>
      <c r="J13" s="93">
        <f t="shared" si="3"/>
        <v>39.817243401759534</v>
      </c>
      <c r="K13" s="71">
        <v>22</v>
      </c>
      <c r="L13" s="71">
        <v>20.56</v>
      </c>
      <c r="M13" s="91">
        <v>682</v>
      </c>
    </row>
    <row r="14" spans="1:13" ht="12.75">
      <c r="A14" s="21">
        <v>171</v>
      </c>
      <c r="B14" s="24" t="str">
        <f>VLOOKUP(A14,'SKNR-liste'!A52:H115,4)</f>
        <v>Skolen på Islands Brygge</v>
      </c>
      <c r="C14" s="22"/>
      <c r="D14" s="22"/>
      <c r="E14" s="27">
        <v>16186.27</v>
      </c>
      <c r="F14" s="27">
        <v>16275.15</v>
      </c>
      <c r="G14" s="23">
        <f t="shared" si="0"/>
        <v>88.8799999999992</v>
      </c>
      <c r="H14" s="49">
        <f t="shared" si="1"/>
        <v>0.12518309859154816</v>
      </c>
      <c r="I14" s="57">
        <f t="shared" si="2"/>
        <v>0.005491073607446262</v>
      </c>
      <c r="J14" s="93">
        <f t="shared" si="3"/>
        <v>38.815995203836934</v>
      </c>
      <c r="K14" s="71">
        <v>24.69</v>
      </c>
      <c r="L14" s="71">
        <v>22.75</v>
      </c>
      <c r="M14" s="89">
        <v>417</v>
      </c>
    </row>
    <row r="15" spans="1:13" s="3" customFormat="1" ht="12.75">
      <c r="A15" s="21">
        <v>183</v>
      </c>
      <c r="B15" s="24" t="str">
        <f>VLOOKUP(A15,'SKNR-liste'!A59:H122,4)</f>
        <v>Skolen ved Sundet</v>
      </c>
      <c r="C15" s="22"/>
      <c r="D15" s="22"/>
      <c r="E15" s="27">
        <v>22998.8</v>
      </c>
      <c r="F15" s="27">
        <v>23165.52</v>
      </c>
      <c r="G15" s="23">
        <f t="shared" si="0"/>
        <v>166.72000000000116</v>
      </c>
      <c r="H15" s="49">
        <f t="shared" si="1"/>
        <v>0.23481690140845235</v>
      </c>
      <c r="I15" s="57">
        <f t="shared" si="2"/>
        <v>0.007249073864723427</v>
      </c>
      <c r="J15" s="93">
        <f t="shared" si="3"/>
        <v>36.506031746031745</v>
      </c>
      <c r="K15" s="71">
        <v>24.53</v>
      </c>
      <c r="L15" s="71">
        <v>22.07</v>
      </c>
      <c r="M15" s="91">
        <v>630</v>
      </c>
    </row>
    <row r="16" spans="1:13" s="3" customFormat="1" ht="12.75">
      <c r="A16" s="21">
        <v>182</v>
      </c>
      <c r="B16" s="26" t="str">
        <f>VLOOKUP(A16,'SKNR-liste'!A58:H121,4)</f>
        <v>Sundbyøster Skole</v>
      </c>
      <c r="C16" s="22" t="s">
        <v>79</v>
      </c>
      <c r="D16" s="22" t="s">
        <v>79</v>
      </c>
      <c r="E16" s="27">
        <v>14858.9</v>
      </c>
      <c r="F16" s="27">
        <v>14858.9</v>
      </c>
      <c r="G16" s="23">
        <f t="shared" si="0"/>
        <v>0</v>
      </c>
      <c r="H16" s="49">
        <f t="shared" si="1"/>
        <v>0</v>
      </c>
      <c r="I16" s="57">
        <f t="shared" si="2"/>
        <v>0</v>
      </c>
      <c r="J16" s="93">
        <f t="shared" si="3"/>
        <v>43.19447674418605</v>
      </c>
      <c r="K16" s="71">
        <v>20.5</v>
      </c>
      <c r="L16" s="71">
        <v>18.2</v>
      </c>
      <c r="M16" s="91">
        <v>344</v>
      </c>
    </row>
    <row r="17" spans="1:13" ht="12.75">
      <c r="A17" s="21">
        <v>162</v>
      </c>
      <c r="B17" s="26" t="str">
        <f>VLOOKUP(A17,'SKNR-liste'!A49:H112,4)</f>
        <v>Sundpark Skole</v>
      </c>
      <c r="C17" s="22" t="s">
        <v>79</v>
      </c>
      <c r="D17" s="22" t="s">
        <v>79</v>
      </c>
      <c r="E17" s="23">
        <v>14858.9</v>
      </c>
      <c r="F17" s="23">
        <v>14858.9</v>
      </c>
      <c r="G17" s="23">
        <f t="shared" si="0"/>
        <v>0</v>
      </c>
      <c r="H17" s="49">
        <f t="shared" si="1"/>
        <v>0</v>
      </c>
      <c r="I17" s="57">
        <f t="shared" si="2"/>
        <v>0</v>
      </c>
      <c r="J17" s="93">
        <f t="shared" si="3"/>
        <v>44.89093655589124</v>
      </c>
      <c r="K17" s="71">
        <v>18.9</v>
      </c>
      <c r="L17" s="71">
        <v>17</v>
      </c>
      <c r="M17" s="89">
        <v>331</v>
      </c>
    </row>
    <row r="18" spans="1:13" ht="12.75">
      <c r="A18" s="21">
        <v>164</v>
      </c>
      <c r="B18" s="26" t="str">
        <f>VLOOKUP(A18,'SKNR-liste'!A51:H114,4)</f>
        <v>Sønderbro Skole</v>
      </c>
      <c r="C18" s="22"/>
      <c r="D18" s="22"/>
      <c r="E18" s="27">
        <v>22016.81</v>
      </c>
      <c r="F18" s="27">
        <v>21896.57</v>
      </c>
      <c r="G18" s="23">
        <f t="shared" si="0"/>
        <v>-120.2400000000016</v>
      </c>
      <c r="H18" s="49">
        <f t="shared" si="1"/>
        <v>-0.1693521126760586</v>
      </c>
      <c r="I18" s="57">
        <f t="shared" si="2"/>
        <v>-0.005461281629809295</v>
      </c>
      <c r="J18" s="93">
        <f t="shared" si="3"/>
        <v>43.59764356435644</v>
      </c>
      <c r="K18" s="71">
        <v>19.88</v>
      </c>
      <c r="L18" s="71">
        <v>23.4</v>
      </c>
      <c r="M18" s="89">
        <v>505</v>
      </c>
    </row>
    <row r="19" spans="1:13" ht="13.5" thickBot="1">
      <c r="A19" s="39">
        <v>163</v>
      </c>
      <c r="B19" s="40" t="str">
        <f>VLOOKUP(A19,'SKNR-liste'!A50:H113,4)</f>
        <v>Østrigsgades skole</v>
      </c>
      <c r="C19" s="42"/>
      <c r="D19" s="42"/>
      <c r="E19" s="34">
        <v>10973.52</v>
      </c>
      <c r="F19" s="34">
        <v>10899.99</v>
      </c>
      <c r="G19" s="35">
        <f t="shared" si="0"/>
        <v>-73.53000000000065</v>
      </c>
      <c r="H19" s="50">
        <f t="shared" si="1"/>
        <v>-0.10356338028169107</v>
      </c>
      <c r="I19" s="58">
        <f t="shared" si="2"/>
        <v>-0.006700675808674031</v>
      </c>
      <c r="J19" s="93">
        <f t="shared" si="3"/>
        <v>46.30177215189874</v>
      </c>
      <c r="K19" s="67">
        <v>17.33</v>
      </c>
      <c r="L19" s="67">
        <v>20.4</v>
      </c>
      <c r="M19" s="90">
        <v>237</v>
      </c>
    </row>
    <row r="20" spans="1:13" ht="13.5" thickBot="1">
      <c r="A20" s="16"/>
      <c r="B20" s="17"/>
      <c r="C20" s="17"/>
      <c r="D20" s="17"/>
      <c r="E20" s="18">
        <f>SUM(E9:E19)</f>
        <v>211881.61999999997</v>
      </c>
      <c r="F20" s="18">
        <f>SUM(F9:F19)</f>
        <v>211814.85999999996</v>
      </c>
      <c r="G20" s="18">
        <f>SUM(G9:G19)</f>
        <v>-66.76000000000204</v>
      </c>
      <c r="H20" s="51">
        <f t="shared" si="1"/>
        <v>-0.09402816901408738</v>
      </c>
      <c r="I20" s="59">
        <f t="shared" si="2"/>
        <v>-0.0003150816007542765</v>
      </c>
      <c r="J20" s="95">
        <f>AVERAGE(J9:J19)</f>
        <v>41.90813733431775</v>
      </c>
      <c r="K20" s="95">
        <f>AVERAGE(K9:K19)</f>
        <v>20.94818181818182</v>
      </c>
      <c r="L20" s="95">
        <f>AVERAGE(L9:L19)</f>
        <v>21.033636363636365</v>
      </c>
      <c r="M20" s="99">
        <v>468</v>
      </c>
    </row>
    <row r="21" spans="1:13" ht="12.75">
      <c r="A21" s="80"/>
      <c r="B21" s="81" t="s">
        <v>130</v>
      </c>
      <c r="C21" s="81"/>
      <c r="D21" s="81"/>
      <c r="E21" s="82"/>
      <c r="F21" s="82"/>
      <c r="G21" s="82"/>
      <c r="H21" s="84"/>
      <c r="I21" s="83"/>
      <c r="J21" s="83"/>
      <c r="K21" s="85"/>
      <c r="L21" s="85"/>
      <c r="M21" s="86"/>
    </row>
    <row r="22" spans="1:13" ht="12.75">
      <c r="A22" s="36">
        <v>93</v>
      </c>
      <c r="B22" s="44" t="str">
        <f>VLOOKUP(A22,'SKNR-liste'!A25:H88,4)</f>
        <v>Bispebjerg Skole</v>
      </c>
      <c r="C22" s="37"/>
      <c r="D22" s="37"/>
      <c r="E22" s="38">
        <v>9718.68</v>
      </c>
      <c r="F22" s="38">
        <v>9643.72</v>
      </c>
      <c r="G22" s="38">
        <f aca="true" t="shared" si="4" ref="G22:G27">F22-E22</f>
        <v>-74.96000000000095</v>
      </c>
      <c r="H22" s="52">
        <f t="shared" si="1"/>
        <v>-0.10557746478873373</v>
      </c>
      <c r="I22" s="60">
        <f t="shared" si="2"/>
        <v>-0.00771298159832415</v>
      </c>
      <c r="J22" s="94">
        <f aca="true" t="shared" si="5" ref="J22:J27">E22/M22</f>
        <v>46.950144927536236</v>
      </c>
      <c r="K22" s="69">
        <v>15.44</v>
      </c>
      <c r="L22" s="69">
        <v>15.83</v>
      </c>
      <c r="M22" s="89">
        <v>207</v>
      </c>
    </row>
    <row r="23" spans="1:13" ht="12.75">
      <c r="A23" s="21">
        <v>95</v>
      </c>
      <c r="B23" s="26" t="str">
        <f>VLOOKUP(A23,'SKNR-liste'!A27:H90,4)</f>
        <v>Frederikssundsvejens Skole</v>
      </c>
      <c r="C23" s="22"/>
      <c r="D23" s="22"/>
      <c r="E23" s="23">
        <v>11108.42</v>
      </c>
      <c r="F23" s="23">
        <v>10979.98</v>
      </c>
      <c r="G23" s="23">
        <f t="shared" si="4"/>
        <v>-128.4400000000005</v>
      </c>
      <c r="H23" s="49">
        <f t="shared" si="1"/>
        <v>-0.18090140845070493</v>
      </c>
      <c r="I23" s="57">
        <f t="shared" si="2"/>
        <v>-0.011562400413380166</v>
      </c>
      <c r="J23" s="94">
        <f t="shared" si="5"/>
        <v>49.591160714285714</v>
      </c>
      <c r="K23" s="71">
        <v>16.14</v>
      </c>
      <c r="L23" s="71">
        <v>15.75</v>
      </c>
      <c r="M23" s="89">
        <v>224</v>
      </c>
    </row>
    <row r="24" spans="1:13" ht="12.75">
      <c r="A24" s="21">
        <v>94</v>
      </c>
      <c r="B24" s="26" t="str">
        <f>VLOOKUP(A24,'SKNR-liste'!A26:H89,4)</f>
        <v>Grundtvigskolen</v>
      </c>
      <c r="C24" s="22"/>
      <c r="D24" s="22"/>
      <c r="E24" s="23">
        <v>14504.22</v>
      </c>
      <c r="F24" s="23">
        <v>14406.16</v>
      </c>
      <c r="G24" s="23">
        <f t="shared" si="4"/>
        <v>-98.05999999999949</v>
      </c>
      <c r="H24" s="49">
        <f t="shared" si="1"/>
        <v>-0.1381126760563373</v>
      </c>
      <c r="I24" s="57">
        <f t="shared" si="2"/>
        <v>-0.006760790997378659</v>
      </c>
      <c r="J24" s="94">
        <f t="shared" si="5"/>
        <v>46.339361022364216</v>
      </c>
      <c r="K24" s="71">
        <v>20.57</v>
      </c>
      <c r="L24" s="71">
        <v>18.6</v>
      </c>
      <c r="M24" s="89">
        <v>313</v>
      </c>
    </row>
    <row r="25" spans="1:13" s="3" customFormat="1" ht="12.75">
      <c r="A25" s="25">
        <v>96</v>
      </c>
      <c r="B25" s="26" t="str">
        <f>VLOOKUP(A25,'SKNR-liste'!A28:H91,4)</f>
        <v>Grøndalsvængets Skole</v>
      </c>
      <c r="C25" s="26"/>
      <c r="D25" s="26"/>
      <c r="E25" s="27">
        <v>12869.46</v>
      </c>
      <c r="F25" s="27">
        <v>12817.34</v>
      </c>
      <c r="G25" s="23">
        <f t="shared" si="4"/>
        <v>-52.11999999999898</v>
      </c>
      <c r="H25" s="49">
        <f t="shared" si="1"/>
        <v>-0.07340845070422392</v>
      </c>
      <c r="I25" s="57">
        <f t="shared" si="2"/>
        <v>-0.004049897975517153</v>
      </c>
      <c r="J25" s="94">
        <f t="shared" si="5"/>
        <v>44.685624999999995</v>
      </c>
      <c r="K25" s="71">
        <v>20.5</v>
      </c>
      <c r="L25" s="71">
        <v>16.13</v>
      </c>
      <c r="M25" s="91">
        <v>288</v>
      </c>
    </row>
    <row r="26" spans="1:13" s="3" customFormat="1" ht="12.75">
      <c r="A26" s="21">
        <v>84</v>
      </c>
      <c r="B26" s="26" t="str">
        <f>VLOOKUP(A26,'SKNR-liste'!A23:H86,4)</f>
        <v>Holbergskolen</v>
      </c>
      <c r="C26" s="22" t="s">
        <v>79</v>
      </c>
      <c r="D26" s="22" t="s">
        <v>79</v>
      </c>
      <c r="E26" s="23">
        <v>21187.1</v>
      </c>
      <c r="F26" s="23">
        <v>21187.1</v>
      </c>
      <c r="G26" s="23">
        <f t="shared" si="4"/>
        <v>0</v>
      </c>
      <c r="H26" s="49">
        <f t="shared" si="1"/>
        <v>0</v>
      </c>
      <c r="I26" s="57">
        <f t="shared" si="2"/>
        <v>0</v>
      </c>
      <c r="J26" s="94">
        <f t="shared" si="5"/>
        <v>38.243862815884476</v>
      </c>
      <c r="K26" s="71">
        <v>22.14</v>
      </c>
      <c r="L26" s="71">
        <v>19.93</v>
      </c>
      <c r="M26" s="91">
        <v>554</v>
      </c>
    </row>
    <row r="27" spans="1:13" s="3" customFormat="1" ht="13.5" thickBot="1">
      <c r="A27" s="32">
        <v>195</v>
      </c>
      <c r="B27" s="42" t="str">
        <f>VLOOKUP(A27,'SKNR-liste'!A63:H126,4)</f>
        <v>Utterslev Skole</v>
      </c>
      <c r="C27" s="33"/>
      <c r="D27" s="33"/>
      <c r="E27" s="34">
        <v>12452.27</v>
      </c>
      <c r="F27" s="34">
        <v>12508.19</v>
      </c>
      <c r="G27" s="35">
        <f t="shared" si="4"/>
        <v>55.92000000000007</v>
      </c>
      <c r="H27" s="49">
        <f t="shared" si="1"/>
        <v>0.0787605633802818</v>
      </c>
      <c r="I27" s="58">
        <f t="shared" si="2"/>
        <v>0.004490747470139988</v>
      </c>
      <c r="J27" s="94">
        <f t="shared" si="5"/>
        <v>40.16861290322581</v>
      </c>
      <c r="K27" s="67">
        <v>23</v>
      </c>
      <c r="L27" s="67">
        <v>24.75</v>
      </c>
      <c r="M27" s="92">
        <v>310</v>
      </c>
    </row>
    <row r="28" spans="1:13" s="3" customFormat="1" ht="13.5" thickBot="1">
      <c r="A28" s="16"/>
      <c r="B28" s="17"/>
      <c r="C28" s="17"/>
      <c r="D28" s="17"/>
      <c r="E28" s="18">
        <f>SUM(E22:E27)</f>
        <v>81840.15000000001</v>
      </c>
      <c r="F28" s="18">
        <f>SUM(F22:F27)</f>
        <v>81542.48999999999</v>
      </c>
      <c r="G28" s="18">
        <f>SUM(G22:G27)</f>
        <v>-297.65999999999985</v>
      </c>
      <c r="H28" s="51">
        <f t="shared" si="1"/>
        <v>-0.41923943661971813</v>
      </c>
      <c r="I28" s="59">
        <f t="shared" si="2"/>
        <v>-0.003637090107972896</v>
      </c>
      <c r="J28" s="95">
        <f>AVERAGE(J22:J27)</f>
        <v>44.329794563882736</v>
      </c>
      <c r="K28" s="95">
        <f>AVERAGE(K22:K27)</f>
        <v>19.631666666666668</v>
      </c>
      <c r="L28" s="95">
        <f>AVERAGE(L22:L27)</f>
        <v>18.498333333333335</v>
      </c>
      <c r="M28" s="99">
        <v>316</v>
      </c>
    </row>
    <row r="29" spans="1:13" s="3" customFormat="1" ht="12.75">
      <c r="A29" s="80"/>
      <c r="B29" s="81" t="s">
        <v>131</v>
      </c>
      <c r="C29" s="81"/>
      <c r="D29" s="81"/>
      <c r="E29" s="82"/>
      <c r="F29" s="82"/>
      <c r="G29" s="82"/>
      <c r="H29" s="84"/>
      <c r="I29" s="83"/>
      <c r="J29" s="83"/>
      <c r="K29" s="85"/>
      <c r="L29" s="85"/>
      <c r="M29" s="86"/>
    </row>
    <row r="30" spans="1:13" ht="12.75">
      <c r="A30" s="43">
        <v>17</v>
      </c>
      <c r="B30" s="41" t="str">
        <f>VLOOKUP(A30,'SKNR-liste'!A6:H69,4)</f>
        <v>Christianshavns Skole</v>
      </c>
      <c r="C30" s="44"/>
      <c r="D30" s="44"/>
      <c r="E30" s="45">
        <v>21222.88</v>
      </c>
      <c r="F30" s="45">
        <v>21329.91</v>
      </c>
      <c r="G30" s="38">
        <f>F30-E30</f>
        <v>107.02999999999884</v>
      </c>
      <c r="H30" s="52">
        <f t="shared" si="1"/>
        <v>0.1507464788732378</v>
      </c>
      <c r="I30" s="60">
        <f t="shared" si="2"/>
        <v>0.005043142118317534</v>
      </c>
      <c r="J30" s="94">
        <f>E30/M30</f>
        <v>37.83044563279858</v>
      </c>
      <c r="K30" s="69">
        <v>22.6</v>
      </c>
      <c r="L30" s="69">
        <v>19</v>
      </c>
      <c r="M30" s="89">
        <v>561</v>
      </c>
    </row>
    <row r="31" spans="1:13" ht="12.75">
      <c r="A31" s="21">
        <v>11</v>
      </c>
      <c r="B31" s="24" t="str">
        <f>VLOOKUP(A31,'SKNR-liste'!A2:H65,4)</f>
        <v>Den Classenske Legatskole</v>
      </c>
      <c r="C31" s="22"/>
      <c r="D31" s="22"/>
      <c r="E31" s="23">
        <v>14071.3</v>
      </c>
      <c r="F31" s="23">
        <v>14142.23</v>
      </c>
      <c r="G31" s="23">
        <f>F31-E31</f>
        <v>70.93000000000029</v>
      </c>
      <c r="H31" s="49">
        <f t="shared" si="1"/>
        <v>0.09990140845070464</v>
      </c>
      <c r="I31" s="57">
        <f t="shared" si="2"/>
        <v>0.00504075671757409</v>
      </c>
      <c r="J31" s="94">
        <f>E31/M31</f>
        <v>39.86203966005665</v>
      </c>
      <c r="K31" s="71">
        <v>22.9</v>
      </c>
      <c r="L31" s="71">
        <v>22.63</v>
      </c>
      <c r="M31" s="89">
        <v>353</v>
      </c>
    </row>
    <row r="32" spans="1:13" ht="12.75">
      <c r="A32" s="21">
        <v>15</v>
      </c>
      <c r="B32" s="22" t="str">
        <f>VLOOKUP(A32,'SKNR-liste'!A4:H67,4)</f>
        <v>Nyboder skole</v>
      </c>
      <c r="C32" s="22" t="s">
        <v>79</v>
      </c>
      <c r="D32" s="22" t="s">
        <v>79</v>
      </c>
      <c r="E32" s="23">
        <v>13187.3</v>
      </c>
      <c r="F32" s="23">
        <v>13187.3</v>
      </c>
      <c r="G32" s="23">
        <f>F32-E32</f>
        <v>0</v>
      </c>
      <c r="H32" s="49">
        <f t="shared" si="1"/>
        <v>0</v>
      </c>
      <c r="I32" s="57">
        <f t="shared" si="2"/>
        <v>0</v>
      </c>
      <c r="J32" s="94">
        <f>E32/M32</f>
        <v>39.720783132530116</v>
      </c>
      <c r="K32" s="71">
        <v>22.1</v>
      </c>
      <c r="L32" s="71">
        <v>19.25</v>
      </c>
      <c r="M32" s="89">
        <v>332</v>
      </c>
    </row>
    <row r="33" spans="1:13" ht="13.5" thickBot="1">
      <c r="A33" s="21">
        <v>14</v>
      </c>
      <c r="B33" s="22" t="str">
        <f>VLOOKUP(A33,'SKNR-liste'!A3:H66,4)</f>
        <v>Sølvgades skole</v>
      </c>
      <c r="C33" s="22" t="s">
        <v>79</v>
      </c>
      <c r="D33" s="22" t="s">
        <v>79</v>
      </c>
      <c r="E33" s="23">
        <v>13157.45</v>
      </c>
      <c r="F33" s="23">
        <v>13157.45</v>
      </c>
      <c r="G33" s="23">
        <f>F33-E33</f>
        <v>0</v>
      </c>
      <c r="H33" s="49">
        <f t="shared" si="1"/>
        <v>0</v>
      </c>
      <c r="I33" s="57">
        <f t="shared" si="2"/>
        <v>0</v>
      </c>
      <c r="J33" s="94">
        <f>E33/M33</f>
        <v>43.42392739273927</v>
      </c>
      <c r="K33" s="67">
        <v>20.3</v>
      </c>
      <c r="L33" s="67">
        <v>18.25</v>
      </c>
      <c r="M33" s="90">
        <v>303</v>
      </c>
    </row>
    <row r="34" spans="1:13" ht="13.5" thickBot="1">
      <c r="A34" s="16"/>
      <c r="B34" s="17"/>
      <c r="C34" s="17"/>
      <c r="D34" s="17"/>
      <c r="E34" s="18">
        <f>SUM(E30:E33)</f>
        <v>61638.92999999999</v>
      </c>
      <c r="F34" s="18">
        <f>SUM(F30:F33)</f>
        <v>61816.89</v>
      </c>
      <c r="G34" s="18">
        <f>SUM(G30:G33)</f>
        <v>177.95999999999913</v>
      </c>
      <c r="H34" s="51">
        <f t="shared" si="1"/>
        <v>0.25064788732394244</v>
      </c>
      <c r="I34" s="59">
        <f t="shared" si="2"/>
        <v>0.002887136424983471</v>
      </c>
      <c r="J34" s="95">
        <f>AVERAGE(J30:J33)</f>
        <v>40.20929895453115</v>
      </c>
      <c r="K34" s="95">
        <f>AVERAGE(K30:K33)</f>
        <v>21.974999999999998</v>
      </c>
      <c r="L34" s="95">
        <f>AVERAGE(L30:L33)</f>
        <v>19.7825</v>
      </c>
      <c r="M34" s="99">
        <v>387.25</v>
      </c>
    </row>
    <row r="35" spans="1:13" ht="12.75">
      <c r="A35" s="80"/>
      <c r="B35" s="81" t="s">
        <v>132</v>
      </c>
      <c r="C35" s="81"/>
      <c r="D35" s="81"/>
      <c r="E35" s="82"/>
      <c r="F35" s="82"/>
      <c r="G35" s="82"/>
      <c r="H35" s="84"/>
      <c r="I35" s="83"/>
      <c r="J35" s="83"/>
      <c r="K35" s="85"/>
      <c r="L35" s="85"/>
      <c r="M35" s="86"/>
    </row>
    <row r="36" spans="1:13" s="3" customFormat="1" ht="12.75">
      <c r="A36" s="43">
        <v>63</v>
      </c>
      <c r="B36" s="44" t="str">
        <f>VLOOKUP(A36,'SKNR-liste'!A16:H79,4)</f>
        <v>Blågårdsskolen</v>
      </c>
      <c r="C36" s="44"/>
      <c r="D36" s="44" t="s">
        <v>79</v>
      </c>
      <c r="E36" s="45">
        <v>12464.33</v>
      </c>
      <c r="F36" s="45">
        <v>12451</v>
      </c>
      <c r="G36" s="38">
        <f aca="true" t="shared" si="6" ref="G36:G43">F36-E36</f>
        <v>-13.329999999999927</v>
      </c>
      <c r="H36" s="52">
        <f t="shared" si="1"/>
        <v>-0.01877464788732384</v>
      </c>
      <c r="I36" s="60">
        <f t="shared" si="2"/>
        <v>-0.0010694517876211498</v>
      </c>
      <c r="J36" s="94">
        <f>E36/M36</f>
        <v>46.508694029850744</v>
      </c>
      <c r="K36" s="69">
        <v>15.67</v>
      </c>
      <c r="L36" s="69">
        <v>16.75</v>
      </c>
      <c r="M36" s="70">
        <v>268</v>
      </c>
    </row>
    <row r="37" spans="1:13" ht="12.75">
      <c r="A37" s="21">
        <v>33</v>
      </c>
      <c r="B37" s="26" t="str">
        <f>VLOOKUP(A37,'SKNR-liste'!A7:H70,4)</f>
        <v>Guldberg Skole</v>
      </c>
      <c r="C37" s="22"/>
      <c r="D37" s="22"/>
      <c r="E37" s="23">
        <v>15622.86</v>
      </c>
      <c r="F37" s="23">
        <v>15503.2</v>
      </c>
      <c r="G37" s="23">
        <f t="shared" si="6"/>
        <v>-119.65999999999985</v>
      </c>
      <c r="H37" s="49">
        <f t="shared" si="1"/>
        <v>-0.16853521126760543</v>
      </c>
      <c r="I37" s="57">
        <f t="shared" si="2"/>
        <v>-0.007659289016223652</v>
      </c>
      <c r="J37" s="94">
        <f aca="true" t="shared" si="7" ref="J37:J43">E37/M37</f>
        <v>46.9154954954955</v>
      </c>
      <c r="K37" s="71">
        <v>20.14</v>
      </c>
      <c r="L37" s="71">
        <v>13.78</v>
      </c>
      <c r="M37" s="72">
        <v>333</v>
      </c>
    </row>
    <row r="38" spans="1:13" ht="12.75">
      <c r="A38" s="25">
        <v>65</v>
      </c>
      <c r="B38" s="26" t="str">
        <f>VLOOKUP(A38,'SKNR-liste'!A18:H81,4)</f>
        <v>Havremarkens Skole</v>
      </c>
      <c r="C38" s="26"/>
      <c r="D38" s="26"/>
      <c r="E38" s="27">
        <v>10278.55</v>
      </c>
      <c r="F38" s="27">
        <v>10247.04</v>
      </c>
      <c r="G38" s="23">
        <f t="shared" si="6"/>
        <v>-31.5099999999984</v>
      </c>
      <c r="H38" s="49">
        <f t="shared" si="1"/>
        <v>-0.04438028169013859</v>
      </c>
      <c r="I38" s="57">
        <f t="shared" si="2"/>
        <v>-0.0030656075030036727</v>
      </c>
      <c r="J38" s="94">
        <f t="shared" si="7"/>
        <v>44.113948497854075</v>
      </c>
      <c r="K38" s="71">
        <v>19.56</v>
      </c>
      <c r="L38" s="71">
        <v>14.83</v>
      </c>
      <c r="M38" s="72">
        <v>233</v>
      </c>
    </row>
    <row r="39" spans="1:13" ht="12.75">
      <c r="A39" s="21">
        <v>69</v>
      </c>
      <c r="B39" s="26" t="str">
        <f>VLOOKUP(A39,'SKNR-liste'!A20:H83,4)</f>
        <v>Heimdalsgades Overbygningsskole</v>
      </c>
      <c r="C39" s="22"/>
      <c r="D39" s="22"/>
      <c r="E39" s="23">
        <v>4470.69</v>
      </c>
      <c r="F39" s="23">
        <v>4411.7</v>
      </c>
      <c r="G39" s="23">
        <f t="shared" si="6"/>
        <v>-58.98999999999978</v>
      </c>
      <c r="H39" s="49">
        <f t="shared" si="1"/>
        <v>-0.08308450704225322</v>
      </c>
      <c r="I39" s="57">
        <f t="shared" si="2"/>
        <v>-0.013194831222920799</v>
      </c>
      <c r="J39" s="94">
        <f t="shared" si="7"/>
        <v>50.80329545454545</v>
      </c>
      <c r="K39" s="71">
        <v>0</v>
      </c>
      <c r="L39" s="71">
        <v>17</v>
      </c>
      <c r="M39" s="72">
        <v>88</v>
      </c>
    </row>
    <row r="40" spans="1:13" s="3" customFormat="1" ht="12.75">
      <c r="A40" s="21">
        <v>61</v>
      </c>
      <c r="B40" s="26" t="str">
        <f>VLOOKUP(A40,'SKNR-liste'!A15:H78,4)</f>
        <v>Hellig Kors Skole</v>
      </c>
      <c r="C40" s="22"/>
      <c r="D40" s="22"/>
      <c r="E40" s="23">
        <v>15442.7</v>
      </c>
      <c r="F40" s="23">
        <v>15262.78</v>
      </c>
      <c r="G40" s="23">
        <f t="shared" si="6"/>
        <v>-179.92000000000007</v>
      </c>
      <c r="H40" s="49">
        <f t="shared" si="1"/>
        <v>-0.25340845070422546</v>
      </c>
      <c r="I40" s="57">
        <f t="shared" si="2"/>
        <v>-0.011650812357942592</v>
      </c>
      <c r="J40" s="94">
        <f t="shared" si="7"/>
        <v>49.65498392282959</v>
      </c>
      <c r="K40" s="71">
        <v>18.7</v>
      </c>
      <c r="L40" s="71">
        <v>18.78</v>
      </c>
      <c r="M40" s="72">
        <v>311</v>
      </c>
    </row>
    <row r="41" spans="1:13" ht="12.75">
      <c r="A41" s="21">
        <v>66</v>
      </c>
      <c r="B41" s="26" t="str">
        <f>VLOOKUP(A41,'SKNR-liste'!A19:H82,4)</f>
        <v>Hillerødgades Skole</v>
      </c>
      <c r="C41" s="22"/>
      <c r="D41" s="22"/>
      <c r="E41" s="23">
        <v>10076.83</v>
      </c>
      <c r="F41" s="23">
        <v>9905.34</v>
      </c>
      <c r="G41" s="23">
        <f t="shared" si="6"/>
        <v>-171.48999999999978</v>
      </c>
      <c r="H41" s="49">
        <f t="shared" si="1"/>
        <v>-0.24153521126760533</v>
      </c>
      <c r="I41" s="57">
        <f t="shared" si="2"/>
        <v>-0.017018248794511744</v>
      </c>
      <c r="J41" s="94">
        <f t="shared" si="7"/>
        <v>53.886791443850264</v>
      </c>
      <c r="K41" s="71">
        <v>12.8</v>
      </c>
      <c r="L41" s="71">
        <v>13.83</v>
      </c>
      <c r="M41" s="72">
        <v>187</v>
      </c>
    </row>
    <row r="42" spans="1:13" ht="12.75">
      <c r="A42" s="25">
        <v>64</v>
      </c>
      <c r="B42" s="24" t="str">
        <f>VLOOKUP(A42,'SKNR-liste'!A17:H80,4)</f>
        <v>Jagtvejens Skole</v>
      </c>
      <c r="C42" s="26"/>
      <c r="D42" s="26"/>
      <c r="E42" s="27">
        <v>9260.98</v>
      </c>
      <c r="F42" s="27">
        <v>9290.52</v>
      </c>
      <c r="G42" s="23">
        <f t="shared" si="6"/>
        <v>29.540000000000873</v>
      </c>
      <c r="H42" s="49">
        <f t="shared" si="1"/>
        <v>0.041605633802818134</v>
      </c>
      <c r="I42" s="57">
        <f t="shared" si="2"/>
        <v>0.0031897272210933266</v>
      </c>
      <c r="J42" s="94">
        <f t="shared" si="7"/>
        <v>40.79726872246696</v>
      </c>
      <c r="K42" s="71">
        <v>26.4</v>
      </c>
      <c r="L42" s="71">
        <v>22.6</v>
      </c>
      <c r="M42" s="72">
        <v>227</v>
      </c>
    </row>
    <row r="43" spans="1:13" s="2" customFormat="1" ht="13.5" thickBot="1">
      <c r="A43" s="32">
        <v>76</v>
      </c>
      <c r="B43" s="40" t="str">
        <f>VLOOKUP(A43,'SKNR-liste'!A22:H85,4)</f>
        <v>Rådmandsgades Skole</v>
      </c>
      <c r="C43" s="33"/>
      <c r="D43" s="33"/>
      <c r="E43" s="35">
        <v>19699.7</v>
      </c>
      <c r="F43" s="35">
        <v>19516.27</v>
      </c>
      <c r="G43" s="35">
        <f t="shared" si="6"/>
        <v>-183.4300000000003</v>
      </c>
      <c r="H43" s="49">
        <f t="shared" si="1"/>
        <v>-0.25835211267605673</v>
      </c>
      <c r="I43" s="58">
        <f t="shared" si="2"/>
        <v>-0.009311309309278835</v>
      </c>
      <c r="J43" s="94">
        <f t="shared" si="7"/>
        <v>46.904047619047624</v>
      </c>
      <c r="K43" s="67">
        <v>19.5</v>
      </c>
      <c r="L43" s="67">
        <v>18.63</v>
      </c>
      <c r="M43" s="68">
        <v>420</v>
      </c>
    </row>
    <row r="44" spans="1:13" s="2" customFormat="1" ht="13.5" thickBot="1">
      <c r="A44" s="16"/>
      <c r="B44" s="17"/>
      <c r="C44" s="17"/>
      <c r="D44" s="17"/>
      <c r="E44" s="18">
        <f>SUM(E36:E43)</f>
        <v>97316.64</v>
      </c>
      <c r="F44" s="18">
        <f>SUM(F36:F43)</f>
        <v>96587.85</v>
      </c>
      <c r="G44" s="18">
        <f>SUM(G36:G43)</f>
        <v>-728.7899999999972</v>
      </c>
      <c r="H44" s="51">
        <f aca="true" t="shared" si="8" ref="H44:H79">G44/710</f>
        <v>-1.0264647887323906</v>
      </c>
      <c r="I44" s="59">
        <f aca="true" t="shared" si="9" ref="I44:I79">-(E44-F44)/E44</f>
        <v>-0.007488852882713518</v>
      </c>
      <c r="J44" s="95">
        <f>AVERAGE(J36:J43)</f>
        <v>47.448065648242526</v>
      </c>
      <c r="K44" s="95">
        <f>AVERAGE(K36:K43)</f>
        <v>16.59625</v>
      </c>
      <c r="L44" s="95">
        <f>AVERAGE(L36:L43)</f>
        <v>17.025</v>
      </c>
      <c r="M44" s="99">
        <v>258.375</v>
      </c>
    </row>
    <row r="45" spans="1:13" s="2" customFormat="1" ht="12.75">
      <c r="A45" s="80"/>
      <c r="B45" s="81" t="s">
        <v>133</v>
      </c>
      <c r="C45" s="81"/>
      <c r="D45" s="81"/>
      <c r="E45" s="82"/>
      <c r="F45" s="82"/>
      <c r="G45" s="82"/>
      <c r="H45" s="84"/>
      <c r="I45" s="83"/>
      <c r="J45" s="83"/>
      <c r="K45" s="85"/>
      <c r="L45" s="85"/>
      <c r="M45" s="86"/>
    </row>
    <row r="46" spans="1:13" ht="12.75">
      <c r="A46" s="36">
        <v>143</v>
      </c>
      <c r="B46" s="41" t="str">
        <f>VLOOKUP(A46,'SKNR-liste'!A43:H106,4)</f>
        <v>Hanssted Skole</v>
      </c>
      <c r="C46" s="37"/>
      <c r="D46" s="37"/>
      <c r="E46" s="38">
        <v>16982.25</v>
      </c>
      <c r="F46" s="38">
        <v>17109.8</v>
      </c>
      <c r="G46" s="38">
        <f aca="true" t="shared" si="10" ref="G46:G52">F46-E46</f>
        <v>127.54999999999927</v>
      </c>
      <c r="H46" s="52">
        <f t="shared" si="8"/>
        <v>0.17964788732394263</v>
      </c>
      <c r="I46" s="60">
        <f t="shared" si="9"/>
        <v>0.007510783317875975</v>
      </c>
      <c r="J46" s="94">
        <f>E46/M46</f>
        <v>37.571349557522126</v>
      </c>
      <c r="K46" s="69">
        <v>24.9</v>
      </c>
      <c r="L46" s="69">
        <v>24.6</v>
      </c>
      <c r="M46" s="70">
        <v>452</v>
      </c>
    </row>
    <row r="47" spans="1:13" ht="12.75">
      <c r="A47" s="21">
        <v>145</v>
      </c>
      <c r="B47" s="26" t="str">
        <f>VLOOKUP(A47,'SKNR-liste'!A45:H108,4)</f>
        <v>Kirsebærhavens Skole</v>
      </c>
      <c r="C47" s="22"/>
      <c r="D47" s="22"/>
      <c r="E47" s="23">
        <v>22680.2</v>
      </c>
      <c r="F47" s="23">
        <v>22676.49</v>
      </c>
      <c r="G47" s="23">
        <f t="shared" si="10"/>
        <v>-3.709999999999127</v>
      </c>
      <c r="H47" s="49">
        <f t="shared" si="8"/>
        <v>-0.005225352112674827</v>
      </c>
      <c r="I47" s="57">
        <f t="shared" si="9"/>
        <v>-0.00016357880441967562</v>
      </c>
      <c r="J47" s="94">
        <f aca="true" t="shared" si="11" ref="J47:J52">E47/M47</f>
        <v>40.28454706927176</v>
      </c>
      <c r="K47" s="71">
        <v>21.2</v>
      </c>
      <c r="L47" s="71">
        <v>20.71</v>
      </c>
      <c r="M47" s="72">
        <v>563</v>
      </c>
    </row>
    <row r="48" spans="1:13" ht="12.75">
      <c r="A48" s="21">
        <v>144</v>
      </c>
      <c r="B48" s="24" t="str">
        <f>VLOOKUP(A48,'SKNR-liste'!A44:H107,4)</f>
        <v>Lykkebo Skole</v>
      </c>
      <c r="C48" s="22"/>
      <c r="D48" s="22"/>
      <c r="E48" s="23">
        <v>16321.73</v>
      </c>
      <c r="F48" s="23">
        <v>16326.67</v>
      </c>
      <c r="G48" s="23">
        <f t="shared" si="10"/>
        <v>4.940000000000509</v>
      </c>
      <c r="H48" s="49">
        <f t="shared" si="8"/>
        <v>0.006957746478873957</v>
      </c>
      <c r="I48" s="57">
        <f t="shared" si="9"/>
        <v>0.0003026639945643329</v>
      </c>
      <c r="J48" s="94">
        <f t="shared" si="11"/>
        <v>41.63706632653061</v>
      </c>
      <c r="K48" s="71">
        <v>23.4</v>
      </c>
      <c r="L48" s="71">
        <v>21.4</v>
      </c>
      <c r="M48" s="72">
        <v>392</v>
      </c>
    </row>
    <row r="49" spans="1:13" ht="12.75">
      <c r="A49" s="25">
        <v>304</v>
      </c>
      <c r="B49" s="24" t="str">
        <f>VLOOKUP(A49,'SKNR-liste'!A64:H127,4)</f>
        <v>Skt. Annæ Gymnasium</v>
      </c>
      <c r="C49" s="24"/>
      <c r="D49" s="24"/>
      <c r="E49" s="27">
        <v>20275.63</v>
      </c>
      <c r="F49" s="27">
        <v>20461.37</v>
      </c>
      <c r="G49" s="23">
        <f t="shared" si="10"/>
        <v>185.73999999999796</v>
      </c>
      <c r="H49" s="49">
        <f t="shared" si="8"/>
        <v>0.26160563380281404</v>
      </c>
      <c r="I49" s="57">
        <f t="shared" si="9"/>
        <v>0.00916075110859677</v>
      </c>
      <c r="J49" s="94">
        <f t="shared" si="11"/>
        <v>36.0776334519573</v>
      </c>
      <c r="K49" s="71">
        <v>27</v>
      </c>
      <c r="L49" s="71">
        <v>26.6</v>
      </c>
      <c r="M49" s="72">
        <v>562</v>
      </c>
    </row>
    <row r="50" spans="1:13" ht="12.75">
      <c r="A50" s="21">
        <v>141</v>
      </c>
      <c r="B50" s="26" t="str">
        <f>VLOOKUP(A50,'SKNR-liste'!A41:H104,4)</f>
        <v>Valby Skole</v>
      </c>
      <c r="C50" s="22"/>
      <c r="D50" s="22"/>
      <c r="E50" s="23">
        <v>17290.67</v>
      </c>
      <c r="F50" s="23">
        <v>17238.56</v>
      </c>
      <c r="G50" s="23">
        <f t="shared" si="10"/>
        <v>-52.109999999996944</v>
      </c>
      <c r="H50" s="49">
        <f t="shared" si="8"/>
        <v>-0.07339436619717879</v>
      </c>
      <c r="I50" s="57">
        <f t="shared" si="9"/>
        <v>-0.003013764070449378</v>
      </c>
      <c r="J50" s="94">
        <f t="shared" si="11"/>
        <v>43.33501253132832</v>
      </c>
      <c r="K50" s="71">
        <v>19.85</v>
      </c>
      <c r="L50" s="71">
        <v>20.4</v>
      </c>
      <c r="M50" s="72">
        <v>399</v>
      </c>
    </row>
    <row r="51" spans="1:13" ht="12.75">
      <c r="A51" s="21">
        <v>147</v>
      </c>
      <c r="B51" s="26" t="str">
        <f>VLOOKUP(A51,'SKNR-liste'!A46:H109,4)</f>
        <v>Vigerslev Allés Skole</v>
      </c>
      <c r="C51" s="22" t="s">
        <v>79</v>
      </c>
      <c r="D51" s="22" t="s">
        <v>79</v>
      </c>
      <c r="E51" s="23">
        <v>14858.9</v>
      </c>
      <c r="F51" s="23">
        <v>14858.9</v>
      </c>
      <c r="G51" s="23">
        <f t="shared" si="10"/>
        <v>0</v>
      </c>
      <c r="H51" s="49">
        <f t="shared" si="8"/>
        <v>0</v>
      </c>
      <c r="I51" s="57">
        <f t="shared" si="9"/>
        <v>0</v>
      </c>
      <c r="J51" s="94">
        <f t="shared" si="11"/>
        <v>42.82103746397694</v>
      </c>
      <c r="K51" s="71">
        <v>22.4</v>
      </c>
      <c r="L51" s="71">
        <v>17.6</v>
      </c>
      <c r="M51" s="72">
        <v>347</v>
      </c>
    </row>
    <row r="52" spans="1:13" ht="13.5" thickBot="1">
      <c r="A52" s="32">
        <v>142</v>
      </c>
      <c r="B52" s="40" t="str">
        <f>VLOOKUP(A52,'SKNR-liste'!A42:H105,4)</f>
        <v>Ålholm Skole</v>
      </c>
      <c r="C52" s="33"/>
      <c r="D52" s="33"/>
      <c r="E52" s="35">
        <v>19041.08</v>
      </c>
      <c r="F52" s="35">
        <v>18933.74</v>
      </c>
      <c r="G52" s="35">
        <f t="shared" si="10"/>
        <v>-107.34000000000015</v>
      </c>
      <c r="H52" s="49">
        <f t="shared" si="8"/>
        <v>-0.1511830985915495</v>
      </c>
      <c r="I52" s="58">
        <f t="shared" si="9"/>
        <v>-0.005637285280036644</v>
      </c>
      <c r="J52" s="100">
        <f t="shared" si="11"/>
        <v>44.4885046728972</v>
      </c>
      <c r="K52" s="67">
        <v>22.4</v>
      </c>
      <c r="L52" s="67">
        <v>22</v>
      </c>
      <c r="M52" s="68">
        <v>428</v>
      </c>
    </row>
    <row r="53" spans="1:13" ht="13.5" thickBot="1">
      <c r="A53" s="16"/>
      <c r="B53" s="17"/>
      <c r="C53" s="17"/>
      <c r="D53" s="17"/>
      <c r="E53" s="18">
        <f>SUM(E46:E52)</f>
        <v>127450.45999999999</v>
      </c>
      <c r="F53" s="18">
        <f>SUM(F46:F52)</f>
        <v>127605.53</v>
      </c>
      <c r="G53" s="18">
        <f>SUM(G46:G52)</f>
        <v>155.07000000000153</v>
      </c>
      <c r="H53" s="51">
        <f t="shared" si="8"/>
        <v>0.2184084507042275</v>
      </c>
      <c r="I53" s="59">
        <f t="shared" si="9"/>
        <v>0.0012167080448356718</v>
      </c>
      <c r="J53" s="95">
        <f>AVERAGE(J46:J52)</f>
        <v>40.88787872478347</v>
      </c>
      <c r="K53" s="95">
        <f>AVERAGE(K46:K52)</f>
        <v>23.021428571428572</v>
      </c>
      <c r="L53" s="95">
        <f>AVERAGE(L46:L52)</f>
        <v>21.90142857142857</v>
      </c>
      <c r="M53" s="99">
        <v>449</v>
      </c>
    </row>
    <row r="54" spans="1:13" ht="12.75">
      <c r="A54" s="80"/>
      <c r="B54" s="81" t="s">
        <v>134</v>
      </c>
      <c r="C54" s="81"/>
      <c r="D54" s="81"/>
      <c r="E54" s="82"/>
      <c r="F54" s="82"/>
      <c r="G54" s="82"/>
      <c r="H54" s="84"/>
      <c r="I54" s="83"/>
      <c r="J54" s="83"/>
      <c r="K54" s="85"/>
      <c r="L54" s="85"/>
      <c r="M54" s="86"/>
    </row>
    <row r="55" spans="1:13" ht="12.75">
      <c r="A55" s="36">
        <v>191</v>
      </c>
      <c r="B55" s="44" t="str">
        <f>VLOOKUP(A55,'SKNR-liste'!A60:H123,4)</f>
        <v>Bellahøj Skole</v>
      </c>
      <c r="C55" s="37"/>
      <c r="D55" s="37"/>
      <c r="E55" s="45">
        <v>18631.35</v>
      </c>
      <c r="F55" s="45">
        <v>18580.19</v>
      </c>
      <c r="G55" s="38">
        <f aca="true" t="shared" si="12" ref="G55:G65">F55-E55</f>
        <v>-51.159999999999854</v>
      </c>
      <c r="H55" s="52">
        <f t="shared" si="8"/>
        <v>-0.07205633802816881</v>
      </c>
      <c r="I55" s="60">
        <f t="shared" si="9"/>
        <v>-0.0027459094483223093</v>
      </c>
      <c r="J55" s="94">
        <f>E55/M55</f>
        <v>42.73245412844037</v>
      </c>
      <c r="K55" s="69">
        <v>19.55</v>
      </c>
      <c r="L55" s="69">
        <v>19.31</v>
      </c>
      <c r="M55" s="70">
        <v>436</v>
      </c>
    </row>
    <row r="56" spans="1:13" ht="12.75">
      <c r="A56" s="21">
        <v>192</v>
      </c>
      <c r="B56" s="24" t="str">
        <f>VLOOKUP(A56,'SKNR-liste'!A61:H124,4)</f>
        <v>Brønshøj Skole</v>
      </c>
      <c r="C56" s="22"/>
      <c r="D56" s="22"/>
      <c r="E56" s="27">
        <v>25283.36</v>
      </c>
      <c r="F56" s="27">
        <v>25480.78</v>
      </c>
      <c r="G56" s="23">
        <f t="shared" si="12"/>
        <v>197.41999999999825</v>
      </c>
      <c r="H56" s="49">
        <f t="shared" si="8"/>
        <v>0.27805633802816654</v>
      </c>
      <c r="I56" s="57">
        <f t="shared" si="9"/>
        <v>0.007808297631327413</v>
      </c>
      <c r="J56" s="94">
        <f aca="true" t="shared" si="13" ref="J56:J65">E56/M56</f>
        <v>35.96495021337127</v>
      </c>
      <c r="K56" s="71">
        <v>25.4</v>
      </c>
      <c r="L56" s="71">
        <v>23.28</v>
      </c>
      <c r="M56" s="72">
        <v>703</v>
      </c>
    </row>
    <row r="57" spans="1:13" ht="12.75">
      <c r="A57" s="25">
        <v>114</v>
      </c>
      <c r="B57" s="24" t="str">
        <f>VLOOKUP(A57,'SKNR-liste'!A31:H94,4)</f>
        <v>Husum Skole</v>
      </c>
      <c r="C57" s="26"/>
      <c r="D57" s="26"/>
      <c r="E57" s="27">
        <v>21152.19</v>
      </c>
      <c r="F57" s="27">
        <v>21273.65</v>
      </c>
      <c r="G57" s="23">
        <f t="shared" si="12"/>
        <v>121.46000000000276</v>
      </c>
      <c r="H57" s="49">
        <f t="shared" si="8"/>
        <v>0.17107042253521515</v>
      </c>
      <c r="I57" s="57">
        <f t="shared" si="9"/>
        <v>0.005742195016213582</v>
      </c>
      <c r="J57" s="94">
        <f t="shared" si="13"/>
        <v>37.503882978723404</v>
      </c>
      <c r="K57" s="71">
        <v>21.53</v>
      </c>
      <c r="L57" s="71">
        <v>21.5</v>
      </c>
      <c r="M57" s="72">
        <v>564</v>
      </c>
    </row>
    <row r="58" spans="1:13" ht="12.75">
      <c r="A58" s="21">
        <v>121</v>
      </c>
      <c r="B58" s="24" t="str">
        <f>VLOOKUP(A58,'SKNR-liste'!A33:H96,4)</f>
        <v>Hyltebjerg Skole</v>
      </c>
      <c r="C58" s="22"/>
      <c r="D58" s="22"/>
      <c r="E58" s="23">
        <v>23350.92</v>
      </c>
      <c r="F58" s="23">
        <v>23515.8</v>
      </c>
      <c r="G58" s="23">
        <f t="shared" si="12"/>
        <v>164.88000000000102</v>
      </c>
      <c r="H58" s="49">
        <f t="shared" si="8"/>
        <v>0.2322253521126775</v>
      </c>
      <c r="I58" s="57">
        <f t="shared" si="9"/>
        <v>0.007060963765025148</v>
      </c>
      <c r="J58" s="94">
        <f t="shared" si="13"/>
        <v>36.542910798122065</v>
      </c>
      <c r="K58" s="71">
        <v>23.67</v>
      </c>
      <c r="L58" s="71">
        <v>23.73</v>
      </c>
      <c r="M58" s="72">
        <v>639</v>
      </c>
    </row>
    <row r="59" spans="1:13" ht="12.75">
      <c r="A59" s="21">
        <v>124</v>
      </c>
      <c r="B59" s="24" t="str">
        <f>VLOOKUP(A59,'SKNR-liste'!A36:H99,4)</f>
        <v>Katrinedals Skole</v>
      </c>
      <c r="C59" s="22"/>
      <c r="D59" s="22"/>
      <c r="E59" s="23">
        <v>22439.58</v>
      </c>
      <c r="F59" s="23">
        <v>22607.19</v>
      </c>
      <c r="G59" s="23">
        <f t="shared" si="12"/>
        <v>167.60999999999694</v>
      </c>
      <c r="H59" s="49">
        <f t="shared" si="8"/>
        <v>0.23607042253520696</v>
      </c>
      <c r="I59" s="57">
        <f t="shared" si="9"/>
        <v>0.007469391138336677</v>
      </c>
      <c r="J59" s="94">
        <f t="shared" si="13"/>
        <v>36.487121951219514</v>
      </c>
      <c r="K59" s="71">
        <v>21.67</v>
      </c>
      <c r="L59" s="71">
        <v>24.33</v>
      </c>
      <c r="M59" s="72">
        <v>615</v>
      </c>
    </row>
    <row r="60" spans="1:13" ht="12.75">
      <c r="A60" s="21">
        <v>123</v>
      </c>
      <c r="B60" s="24" t="str">
        <f>VLOOKUP(A60,'SKNR-liste'!A35:H98,4)</f>
        <v>Kirkebjerg Skole</v>
      </c>
      <c r="C60" s="22"/>
      <c r="D60" s="22"/>
      <c r="E60" s="23">
        <v>20602.39</v>
      </c>
      <c r="F60" s="23">
        <v>20738.59</v>
      </c>
      <c r="G60" s="23">
        <f t="shared" si="12"/>
        <v>136.20000000000073</v>
      </c>
      <c r="H60" s="49">
        <f t="shared" si="8"/>
        <v>0.191830985915494</v>
      </c>
      <c r="I60" s="57">
        <f t="shared" si="9"/>
        <v>0.0066108834945848875</v>
      </c>
      <c r="J60" s="94">
        <f t="shared" si="13"/>
        <v>37.188429602888085</v>
      </c>
      <c r="K60" s="71">
        <v>21.93</v>
      </c>
      <c r="L60" s="71">
        <v>22.54</v>
      </c>
      <c r="M60" s="72">
        <v>554</v>
      </c>
    </row>
    <row r="61" spans="1:13" ht="12.75">
      <c r="A61" s="21">
        <v>115</v>
      </c>
      <c r="B61" s="24" t="str">
        <f>VLOOKUP(A61,'SKNR-liste'!A32:H95,4)</f>
        <v>Korsager Skole</v>
      </c>
      <c r="C61" s="22"/>
      <c r="D61" s="22"/>
      <c r="E61" s="23">
        <v>20112.27</v>
      </c>
      <c r="F61" s="23">
        <v>20170.71</v>
      </c>
      <c r="G61" s="23">
        <f t="shared" si="12"/>
        <v>58.43999999999869</v>
      </c>
      <c r="H61" s="49">
        <f t="shared" si="8"/>
        <v>0.08230985915492774</v>
      </c>
      <c r="I61" s="57">
        <f t="shared" si="9"/>
        <v>0.0029056889152740436</v>
      </c>
      <c r="J61" s="94">
        <f t="shared" si="13"/>
        <v>39.1289299610895</v>
      </c>
      <c r="K61" s="71">
        <v>22.14</v>
      </c>
      <c r="L61" s="71">
        <v>21.17</v>
      </c>
      <c r="M61" s="72">
        <v>514</v>
      </c>
    </row>
    <row r="62" spans="1:13" ht="12.75">
      <c r="A62" s="21">
        <v>193</v>
      </c>
      <c r="B62" s="24" t="str">
        <f>VLOOKUP(A62,'SKNR-liste'!A62:H125,4)</f>
        <v>Rødkilde Skole</v>
      </c>
      <c r="C62" s="22"/>
      <c r="D62" s="22"/>
      <c r="E62" s="27">
        <v>25639</v>
      </c>
      <c r="F62" s="27">
        <v>25793.35</v>
      </c>
      <c r="G62" s="23">
        <f t="shared" si="12"/>
        <v>154.34999999999854</v>
      </c>
      <c r="H62" s="49">
        <f t="shared" si="8"/>
        <v>0.21739436619718105</v>
      </c>
      <c r="I62" s="57">
        <f t="shared" si="9"/>
        <v>0.006020125589921547</v>
      </c>
      <c r="J62" s="94">
        <f t="shared" si="13"/>
        <v>36.732091690544415</v>
      </c>
      <c r="K62" s="71">
        <v>23.11</v>
      </c>
      <c r="L62" s="71">
        <v>22.19</v>
      </c>
      <c r="M62" s="72">
        <v>698</v>
      </c>
    </row>
    <row r="63" spans="1:13" ht="12.75">
      <c r="A63" s="21">
        <v>112</v>
      </c>
      <c r="B63" s="26" t="str">
        <f>VLOOKUP(A63,'SKNR-liste'!A29:H92,4)</f>
        <v>Tingbjerg Skole</v>
      </c>
      <c r="C63" s="22"/>
      <c r="D63" s="22"/>
      <c r="E63" s="23">
        <v>20850.52</v>
      </c>
      <c r="F63" s="23">
        <v>20630.59</v>
      </c>
      <c r="G63" s="23">
        <f t="shared" si="12"/>
        <v>-219.9300000000003</v>
      </c>
      <c r="H63" s="49">
        <f t="shared" si="8"/>
        <v>-0.3097605633802821</v>
      </c>
      <c r="I63" s="57">
        <f t="shared" si="9"/>
        <v>-0.010547938372760022</v>
      </c>
      <c r="J63" s="94">
        <f t="shared" si="13"/>
        <v>47.495489749430526</v>
      </c>
      <c r="K63" s="71">
        <v>18.47</v>
      </c>
      <c r="L63" s="71">
        <v>18.45</v>
      </c>
      <c r="M63" s="72">
        <v>439</v>
      </c>
    </row>
    <row r="64" spans="1:13" ht="12.75">
      <c r="A64" s="21">
        <v>122</v>
      </c>
      <c r="B64" s="24" t="str">
        <f>VLOOKUP(A64,'SKNR-liste'!A34:H97,4)</f>
        <v>Vanløse Skole</v>
      </c>
      <c r="C64" s="22"/>
      <c r="D64" s="22"/>
      <c r="E64" s="23">
        <v>15081.41</v>
      </c>
      <c r="F64" s="23">
        <v>15109.54</v>
      </c>
      <c r="G64" s="23">
        <f t="shared" si="12"/>
        <v>28.13000000000102</v>
      </c>
      <c r="H64" s="49">
        <f t="shared" si="8"/>
        <v>0.03961971830986059</v>
      </c>
      <c r="I64" s="57">
        <f t="shared" si="9"/>
        <v>0.001865210215755756</v>
      </c>
      <c r="J64" s="94">
        <f t="shared" si="13"/>
        <v>41.20603825136612</v>
      </c>
      <c r="K64" s="71">
        <v>22.3</v>
      </c>
      <c r="L64" s="71">
        <v>17.9</v>
      </c>
      <c r="M64" s="72">
        <v>366</v>
      </c>
    </row>
    <row r="65" spans="1:13" ht="13.5" thickBot="1">
      <c r="A65" s="32">
        <v>113</v>
      </c>
      <c r="B65" s="40" t="str">
        <f>VLOOKUP(A65,'SKNR-liste'!A30:H93,4)</f>
        <v>Voldparkens Skole</v>
      </c>
      <c r="C65" s="33"/>
      <c r="D65" s="33"/>
      <c r="E65" s="35">
        <v>13829.93</v>
      </c>
      <c r="F65" s="35">
        <v>13714.55</v>
      </c>
      <c r="G65" s="35">
        <f t="shared" si="12"/>
        <v>-115.38000000000102</v>
      </c>
      <c r="H65" s="49">
        <f t="shared" si="8"/>
        <v>-0.16250704225352255</v>
      </c>
      <c r="I65" s="58">
        <f t="shared" si="9"/>
        <v>-0.008342775415349247</v>
      </c>
      <c r="J65" s="94">
        <f t="shared" si="13"/>
        <v>47.36277397260274</v>
      </c>
      <c r="K65" s="67">
        <v>19.6</v>
      </c>
      <c r="L65" s="67">
        <v>15.63</v>
      </c>
      <c r="M65" s="68">
        <v>292</v>
      </c>
    </row>
    <row r="66" spans="1:13" ht="13.5" thickBot="1">
      <c r="A66" s="16"/>
      <c r="B66" s="17"/>
      <c r="C66" s="17"/>
      <c r="D66" s="17"/>
      <c r="E66" s="18">
        <f>SUM(E55:E65)</f>
        <v>226972.91999999995</v>
      </c>
      <c r="F66" s="18">
        <f>SUM(F55:F65)</f>
        <v>227614.94</v>
      </c>
      <c r="G66" s="18">
        <f>SUM(G55:G65)</f>
        <v>642.0199999999968</v>
      </c>
      <c r="H66" s="51">
        <f t="shared" si="8"/>
        <v>0.904253521126756</v>
      </c>
      <c r="I66" s="59">
        <f t="shared" si="9"/>
        <v>0.00282861937891114</v>
      </c>
      <c r="J66" s="95">
        <f>AVERAGE(J55:J65)</f>
        <v>39.84955211798163</v>
      </c>
      <c r="K66" s="95">
        <f>AVERAGE(K55:K65)</f>
        <v>21.76090909090909</v>
      </c>
      <c r="L66" s="95">
        <f>AVERAGE(L55:L65)</f>
        <v>20.91181818181818</v>
      </c>
      <c r="M66" s="99">
        <v>529.0909090909091</v>
      </c>
    </row>
    <row r="67" spans="1:13" ht="12.75">
      <c r="A67" s="80"/>
      <c r="B67" s="81" t="s">
        <v>135</v>
      </c>
      <c r="C67" s="81"/>
      <c r="D67" s="81"/>
      <c r="E67" s="82"/>
      <c r="F67" s="82"/>
      <c r="G67" s="82"/>
      <c r="H67" s="84"/>
      <c r="I67" s="83"/>
      <c r="J67" s="83"/>
      <c r="K67" s="78"/>
      <c r="L67" s="78"/>
      <c r="M67" s="79"/>
    </row>
    <row r="68" spans="1:13" s="2" customFormat="1" ht="12.75">
      <c r="A68" s="36">
        <v>151</v>
      </c>
      <c r="B68" s="44" t="str">
        <f>VLOOKUP(A68,'SKNR-liste'!A47:H110,4)</f>
        <v>Bavnehøj Skole</v>
      </c>
      <c r="C68" s="37"/>
      <c r="D68" s="37"/>
      <c r="E68" s="38">
        <v>13893.94</v>
      </c>
      <c r="F68" s="38">
        <v>13848.1</v>
      </c>
      <c r="G68" s="38">
        <f aca="true" t="shared" si="14" ref="G68:G73">F68-E68</f>
        <v>-45.840000000000146</v>
      </c>
      <c r="H68" s="52">
        <f t="shared" si="8"/>
        <v>-0.06456338028169034</v>
      </c>
      <c r="I68" s="60">
        <f t="shared" si="9"/>
        <v>-0.0032992801178067664</v>
      </c>
      <c r="J68" s="94">
        <f aca="true" t="shared" si="15" ref="J68:J73">E68/M68</f>
        <v>44.248216560509555</v>
      </c>
      <c r="K68" s="71">
        <v>19</v>
      </c>
      <c r="L68" s="71">
        <v>19.75</v>
      </c>
      <c r="M68" s="72">
        <v>314</v>
      </c>
    </row>
    <row r="69" spans="1:13" ht="12.75">
      <c r="A69" s="21">
        <v>152</v>
      </c>
      <c r="B69" s="26" t="str">
        <f>VLOOKUP(A69,'SKNR-liste'!A48:H111,4)</f>
        <v>Ellebjerg Skole</v>
      </c>
      <c r="C69" s="22"/>
      <c r="D69" s="22"/>
      <c r="E69" s="23">
        <v>17259.57</v>
      </c>
      <c r="F69" s="23">
        <v>17171.93</v>
      </c>
      <c r="G69" s="23">
        <f t="shared" si="14"/>
        <v>-87.63999999999942</v>
      </c>
      <c r="H69" s="49">
        <f t="shared" si="8"/>
        <v>-0.12343661971830903</v>
      </c>
      <c r="I69" s="57">
        <f t="shared" si="9"/>
        <v>-0.005077762655732409</v>
      </c>
      <c r="J69" s="94">
        <f t="shared" si="15"/>
        <v>44.71391191709844</v>
      </c>
      <c r="K69" s="71">
        <v>20.38</v>
      </c>
      <c r="L69" s="71">
        <v>18.89</v>
      </c>
      <c r="M69" s="72">
        <v>386</v>
      </c>
    </row>
    <row r="70" spans="1:13" ht="12.75">
      <c r="A70" s="21">
        <v>135</v>
      </c>
      <c r="B70" s="24" t="str">
        <f>VLOOKUP(A70,'SKNR-liste'!A39:H102,4)</f>
        <v>Enghave Plads Skole</v>
      </c>
      <c r="C70" s="22"/>
      <c r="D70" s="22"/>
      <c r="E70" s="23">
        <v>14898.88</v>
      </c>
      <c r="F70" s="23">
        <v>14941.62</v>
      </c>
      <c r="G70" s="23">
        <f t="shared" si="14"/>
        <v>42.7400000000016</v>
      </c>
      <c r="H70" s="49">
        <f t="shared" si="8"/>
        <v>0.0601971830985938</v>
      </c>
      <c r="I70" s="57">
        <f t="shared" si="9"/>
        <v>0.0028686720075604072</v>
      </c>
      <c r="J70" s="94">
        <f t="shared" si="15"/>
        <v>40.70732240437158</v>
      </c>
      <c r="K70" s="71">
        <v>23.5</v>
      </c>
      <c r="L70" s="71">
        <v>20.22</v>
      </c>
      <c r="M70" s="72">
        <v>366</v>
      </c>
    </row>
    <row r="71" spans="1:13" ht="12.75">
      <c r="A71" s="21">
        <v>133</v>
      </c>
      <c r="B71" s="26" t="str">
        <f>VLOOKUP(A71,'SKNR-liste'!A38:H101,4)</f>
        <v>Matthæusgades Skole</v>
      </c>
      <c r="C71" s="22" t="s">
        <v>79</v>
      </c>
      <c r="D71" s="22" t="s">
        <v>79</v>
      </c>
      <c r="E71" s="23">
        <v>10023.2</v>
      </c>
      <c r="F71" s="23">
        <v>10023.2</v>
      </c>
      <c r="G71" s="23">
        <f t="shared" si="14"/>
        <v>0</v>
      </c>
      <c r="H71" s="49">
        <f t="shared" si="8"/>
        <v>0</v>
      </c>
      <c r="I71" s="57">
        <f t="shared" si="9"/>
        <v>0</v>
      </c>
      <c r="J71" s="94">
        <f t="shared" si="15"/>
        <v>43.20344827586207</v>
      </c>
      <c r="K71" s="71">
        <v>19.75</v>
      </c>
      <c r="L71" s="71">
        <v>20.2</v>
      </c>
      <c r="M71" s="72">
        <v>232</v>
      </c>
    </row>
    <row r="72" spans="1:13" ht="12.75">
      <c r="A72" s="21">
        <v>132</v>
      </c>
      <c r="B72" s="26" t="str">
        <f>VLOOKUP(A72,'SKNR-liste'!A37:H100,4)</f>
        <v>Oehlenschlægersgades Skole</v>
      </c>
      <c r="C72" s="22"/>
      <c r="D72" s="22"/>
      <c r="E72" s="23">
        <v>13453.46</v>
      </c>
      <c r="F72" s="23">
        <v>13419.11</v>
      </c>
      <c r="G72" s="23">
        <f t="shared" si="14"/>
        <v>-34.349999999998545</v>
      </c>
      <c r="H72" s="49">
        <f t="shared" si="8"/>
        <v>-0.0483802816901388</v>
      </c>
      <c r="I72" s="57">
        <f t="shared" si="9"/>
        <v>-0.0025532465254290383</v>
      </c>
      <c r="J72" s="94">
        <f t="shared" si="15"/>
        <v>43.82234527687296</v>
      </c>
      <c r="K72" s="71">
        <v>20.21</v>
      </c>
      <c r="L72" s="71">
        <v>15.6</v>
      </c>
      <c r="M72" s="72">
        <v>307</v>
      </c>
    </row>
    <row r="73" spans="1:13" ht="13.5" thickBot="1">
      <c r="A73" s="32">
        <v>138</v>
      </c>
      <c r="B73" s="40" t="str">
        <f>VLOOKUP(A73,'SKNR-liste'!A40:H103,4)</f>
        <v>Vesterbro Ny Skole</v>
      </c>
      <c r="C73" s="33"/>
      <c r="D73" s="33"/>
      <c r="E73" s="35">
        <v>17501.28</v>
      </c>
      <c r="F73" s="35">
        <v>17408.93</v>
      </c>
      <c r="G73" s="35">
        <f t="shared" si="14"/>
        <v>-92.34999999999854</v>
      </c>
      <c r="H73" s="49">
        <f t="shared" si="8"/>
        <v>-0.13007042253520923</v>
      </c>
      <c r="I73" s="58">
        <f t="shared" si="9"/>
        <v>-0.005276756900066655</v>
      </c>
      <c r="J73" s="94">
        <f t="shared" si="15"/>
        <v>44.76030690537084</v>
      </c>
      <c r="K73" s="67">
        <v>18.75</v>
      </c>
      <c r="L73" s="67">
        <v>15.46</v>
      </c>
      <c r="M73" s="68">
        <v>391</v>
      </c>
    </row>
    <row r="74" spans="1:13" ht="13.5" thickBot="1">
      <c r="A74" s="16"/>
      <c r="B74" s="17"/>
      <c r="C74" s="17"/>
      <c r="D74" s="17"/>
      <c r="E74" s="18">
        <f>SUM(E68:E73)</f>
        <v>87030.32999999999</v>
      </c>
      <c r="F74" s="18">
        <f>SUM(F68:F73)</f>
        <v>86812.89000000001</v>
      </c>
      <c r="G74" s="18">
        <f>SUM(G68:G73)</f>
        <v>-217.43999999999505</v>
      </c>
      <c r="H74" s="51">
        <f t="shared" si="8"/>
        <v>-0.3062535211267536</v>
      </c>
      <c r="I74" s="59">
        <f t="shared" si="9"/>
        <v>-0.002498439337182489</v>
      </c>
      <c r="J74" s="95">
        <f>AVERAGE(J68:J73)</f>
        <v>43.575925223347575</v>
      </c>
      <c r="K74" s="95">
        <f>AVERAGE(K68:K73)</f>
        <v>20.265</v>
      </c>
      <c r="L74" s="95">
        <f>AVERAGE(L68:L73)</f>
        <v>18.353333333333335</v>
      </c>
      <c r="M74" s="99">
        <v>332.6666666666667</v>
      </c>
    </row>
    <row r="75" spans="1:13" ht="12.75">
      <c r="A75" s="80"/>
      <c r="B75" s="81" t="s">
        <v>136</v>
      </c>
      <c r="C75" s="81"/>
      <c r="D75" s="81"/>
      <c r="E75" s="82"/>
      <c r="F75" s="82"/>
      <c r="G75" s="82"/>
      <c r="H75" s="47"/>
      <c r="I75" s="83"/>
      <c r="J75" s="96"/>
      <c r="K75" s="78"/>
      <c r="L75" s="78"/>
      <c r="M75" s="79"/>
    </row>
    <row r="76" spans="1:13" ht="12.75">
      <c r="A76" s="36">
        <v>48</v>
      </c>
      <c r="B76" s="41" t="str">
        <f>VLOOKUP(A76,'SKNR-liste'!A11:H74,4)</f>
        <v>Heibergskolen</v>
      </c>
      <c r="C76" s="37"/>
      <c r="D76" s="37"/>
      <c r="E76" s="38">
        <v>14299.45</v>
      </c>
      <c r="F76" s="38">
        <v>14428.15</v>
      </c>
      <c r="G76" s="38">
        <f aca="true" t="shared" si="16" ref="G76:G85">F76-E76</f>
        <v>128.6999999999989</v>
      </c>
      <c r="H76" s="49">
        <f t="shared" si="8"/>
        <v>0.1812676056338013</v>
      </c>
      <c r="I76" s="60">
        <f t="shared" si="9"/>
        <v>0.009000346167160198</v>
      </c>
      <c r="J76" s="94">
        <f>E76/M76</f>
        <v>37.729419525065964</v>
      </c>
      <c r="K76" s="71">
        <v>25.08</v>
      </c>
      <c r="L76" s="71">
        <v>25.5</v>
      </c>
      <c r="M76" s="72">
        <v>379</v>
      </c>
    </row>
    <row r="77" spans="1:13" ht="12.75">
      <c r="A77" s="21">
        <v>54</v>
      </c>
      <c r="B77" s="26" t="str">
        <f>VLOOKUP(A77,'SKNR-liste'!A14:H77,4)</f>
        <v>Kildevældsskolen</v>
      </c>
      <c r="C77" s="22"/>
      <c r="D77" s="22"/>
      <c r="E77" s="23">
        <v>21663.4</v>
      </c>
      <c r="F77" s="23">
        <v>21615.3</v>
      </c>
      <c r="G77" s="23">
        <f t="shared" si="16"/>
        <v>-48.10000000000218</v>
      </c>
      <c r="H77" s="49">
        <f t="shared" si="8"/>
        <v>-0.0677464788732425</v>
      </c>
      <c r="I77" s="57">
        <f t="shared" si="9"/>
        <v>-0.002220334758163639</v>
      </c>
      <c r="J77" s="94">
        <f aca="true" t="shared" si="17" ref="J77:J85">E77/M77</f>
        <v>41.660384615384615</v>
      </c>
      <c r="K77" s="71">
        <v>20.38</v>
      </c>
      <c r="L77" s="71">
        <v>19.64</v>
      </c>
      <c r="M77" s="72">
        <v>520</v>
      </c>
    </row>
    <row r="78" spans="1:13" ht="12.75">
      <c r="A78" s="21">
        <v>71</v>
      </c>
      <c r="B78" s="26" t="str">
        <f>VLOOKUP(A78,'SKNR-liste'!A21:H84,4)</f>
        <v>Klostervængets Skole</v>
      </c>
      <c r="C78" s="22"/>
      <c r="D78" s="22"/>
      <c r="E78" s="23">
        <v>15441.4</v>
      </c>
      <c r="F78" s="23">
        <v>15183.52</v>
      </c>
      <c r="G78" s="23">
        <f t="shared" si="16"/>
        <v>-257.8799999999992</v>
      </c>
      <c r="H78" s="49">
        <f t="shared" si="8"/>
        <v>-0.36321126760563266</v>
      </c>
      <c r="I78" s="57">
        <f t="shared" si="9"/>
        <v>-0.016700558239537814</v>
      </c>
      <c r="J78" s="94">
        <f t="shared" si="17"/>
        <v>53.61597222222222</v>
      </c>
      <c r="K78" s="71">
        <v>17.78</v>
      </c>
      <c r="L78" s="71">
        <v>15.9</v>
      </c>
      <c r="M78" s="72">
        <v>288</v>
      </c>
    </row>
    <row r="79" spans="1:13" ht="12.75">
      <c r="A79" s="21">
        <v>46</v>
      </c>
      <c r="B79" s="26" t="str">
        <f>VLOOKUP(A79,'SKNR-liste'!A10:H73,4)</f>
        <v>Langelinieskolen</v>
      </c>
      <c r="C79" s="22" t="s">
        <v>79</v>
      </c>
      <c r="D79" s="22" t="s">
        <v>79</v>
      </c>
      <c r="E79" s="23">
        <v>17177.25</v>
      </c>
      <c r="F79" s="23">
        <v>17177.25</v>
      </c>
      <c r="G79" s="23">
        <f t="shared" si="16"/>
        <v>0</v>
      </c>
      <c r="H79" s="49">
        <f t="shared" si="8"/>
        <v>0</v>
      </c>
      <c r="I79" s="57">
        <f t="shared" si="9"/>
        <v>0</v>
      </c>
      <c r="J79" s="94">
        <f t="shared" si="17"/>
        <v>39.487931034482756</v>
      </c>
      <c r="K79" s="71">
        <v>21.25</v>
      </c>
      <c r="L79" s="71">
        <v>20</v>
      </c>
      <c r="M79" s="72">
        <v>435</v>
      </c>
    </row>
    <row r="80" spans="1:13" ht="12.75">
      <c r="A80" s="25">
        <v>85</v>
      </c>
      <c r="B80" s="24" t="str">
        <f>VLOOKUP(A80,'SKNR-liste'!A24:H87,4)</f>
        <v>Lundehusskolen</v>
      </c>
      <c r="C80" s="26"/>
      <c r="D80" s="26"/>
      <c r="E80" s="27">
        <v>21329.46</v>
      </c>
      <c r="F80" s="27">
        <v>21346.09</v>
      </c>
      <c r="G80" s="23">
        <f t="shared" si="16"/>
        <v>16.63000000000102</v>
      </c>
      <c r="H80" s="49">
        <f aca="true" t="shared" si="18" ref="H80:H86">G80/710</f>
        <v>0.02342253521126904</v>
      </c>
      <c r="I80" s="57">
        <f aca="true" t="shared" si="19" ref="I80:I86">-(E80-F80)/E80</f>
        <v>0.0007796728093444944</v>
      </c>
      <c r="J80" s="94">
        <f t="shared" si="17"/>
        <v>40.01774859287054</v>
      </c>
      <c r="K80" s="71">
        <v>21.53</v>
      </c>
      <c r="L80" s="71">
        <v>20.38</v>
      </c>
      <c r="M80" s="72">
        <v>533</v>
      </c>
    </row>
    <row r="81" spans="1:13" ht="12.75">
      <c r="A81" s="25">
        <v>44</v>
      </c>
      <c r="B81" s="26" t="str">
        <f>VLOOKUP(A81,'SKNR-liste'!A8:H71,4)</f>
        <v>Randersgades Skole</v>
      </c>
      <c r="C81" s="26" t="s">
        <v>79</v>
      </c>
      <c r="D81" s="26" t="s">
        <v>79</v>
      </c>
      <c r="E81" s="27">
        <v>14023.1</v>
      </c>
      <c r="F81" s="27">
        <v>14023.1</v>
      </c>
      <c r="G81" s="23">
        <f t="shared" si="16"/>
        <v>0</v>
      </c>
      <c r="H81" s="49">
        <f t="shared" si="18"/>
        <v>0</v>
      </c>
      <c r="I81" s="57">
        <f t="shared" si="19"/>
        <v>0</v>
      </c>
      <c r="J81" s="94">
        <f t="shared" si="17"/>
        <v>40.41239193083574</v>
      </c>
      <c r="K81" s="71">
        <v>22.7</v>
      </c>
      <c r="L81" s="71">
        <v>16.9</v>
      </c>
      <c r="M81" s="72">
        <v>347</v>
      </c>
    </row>
    <row r="82" spans="1:13" ht="12.75">
      <c r="A82" s="21">
        <v>49</v>
      </c>
      <c r="B82" s="24" t="str">
        <f>VLOOKUP(A82,'SKNR-liste'!A12:H75,4)</f>
        <v>Sortedamskolen</v>
      </c>
      <c r="C82" s="22"/>
      <c r="D82" s="22"/>
      <c r="E82" s="23">
        <v>21317.48</v>
      </c>
      <c r="F82" s="23">
        <v>21460.81</v>
      </c>
      <c r="G82" s="23">
        <f t="shared" si="16"/>
        <v>143.33000000000175</v>
      </c>
      <c r="H82" s="49">
        <f t="shared" si="18"/>
        <v>0.20187323943662216</v>
      </c>
      <c r="I82" s="57">
        <f t="shared" si="19"/>
        <v>0.006723590217980819</v>
      </c>
      <c r="J82" s="94">
        <f t="shared" si="17"/>
        <v>37.00951388888889</v>
      </c>
      <c r="K82" s="71">
        <v>23.27</v>
      </c>
      <c r="L82" s="71">
        <v>22.31</v>
      </c>
      <c r="M82" s="72">
        <v>576</v>
      </c>
    </row>
    <row r="83" spans="1:13" ht="12.75">
      <c r="A83" s="21">
        <v>51</v>
      </c>
      <c r="B83" s="24" t="str">
        <f>VLOOKUP(A83,'SKNR-liste'!A13:H76,4)</f>
        <v>Strandvejsskolen</v>
      </c>
      <c r="C83" s="22"/>
      <c r="D83" s="22"/>
      <c r="E83" s="23">
        <v>16498.67</v>
      </c>
      <c r="F83" s="23">
        <v>16568.4</v>
      </c>
      <c r="G83" s="23">
        <f t="shared" si="16"/>
        <v>69.7300000000032</v>
      </c>
      <c r="H83" s="49">
        <f t="shared" si="18"/>
        <v>0.09821126760563831</v>
      </c>
      <c r="I83" s="57">
        <f t="shared" si="19"/>
        <v>0.004226401279618491</v>
      </c>
      <c r="J83" s="94">
        <f t="shared" si="17"/>
        <v>39.376300715990446</v>
      </c>
      <c r="K83" s="71">
        <v>20.19</v>
      </c>
      <c r="L83" s="71">
        <v>17.6</v>
      </c>
      <c r="M83" s="72">
        <v>419</v>
      </c>
    </row>
    <row r="84" spans="1:13" s="2" customFormat="1" ht="12.75">
      <c r="A84" s="39">
        <v>45</v>
      </c>
      <c r="B84" s="42" t="str">
        <f>VLOOKUP(A84,'SKNR-liste'!A9:H72,4)</f>
        <v>Vibenshus Skole</v>
      </c>
      <c r="C84" s="40"/>
      <c r="D84" s="40"/>
      <c r="E84" s="34">
        <v>17576.73</v>
      </c>
      <c r="F84" s="34">
        <v>17662.56</v>
      </c>
      <c r="G84" s="35">
        <f t="shared" si="16"/>
        <v>85.83000000000175</v>
      </c>
      <c r="H84" s="49">
        <f t="shared" si="18"/>
        <v>0.12088732394366443</v>
      </c>
      <c r="I84" s="58">
        <f t="shared" si="19"/>
        <v>0.00488316086097936</v>
      </c>
      <c r="J84" s="94">
        <f t="shared" si="17"/>
        <v>38.71526431718062</v>
      </c>
      <c r="K84" s="71">
        <v>20.21</v>
      </c>
      <c r="L84" s="71">
        <v>20.73</v>
      </c>
      <c r="M84" s="72">
        <v>454</v>
      </c>
    </row>
    <row r="85" spans="1:13" s="2" customFormat="1" ht="13.5" thickBot="1">
      <c r="A85" s="39">
        <v>16</v>
      </c>
      <c r="B85" s="42" t="str">
        <f>VLOOKUP(A85,'SKNR-liste'!A5:H68,4)</f>
        <v>Øster Farimagsgades Skole</v>
      </c>
      <c r="C85" s="40"/>
      <c r="D85" s="40"/>
      <c r="E85" s="34">
        <v>17678.67</v>
      </c>
      <c r="F85" s="34">
        <v>17852.85</v>
      </c>
      <c r="G85" s="35">
        <f t="shared" si="16"/>
        <v>174.1800000000003</v>
      </c>
      <c r="H85" s="49">
        <f t="shared" si="18"/>
        <v>0.24532394366197224</v>
      </c>
      <c r="I85" s="58">
        <f t="shared" si="19"/>
        <v>0.0098525511251695</v>
      </c>
      <c r="J85" s="94">
        <f t="shared" si="17"/>
        <v>36.301170431211496</v>
      </c>
      <c r="K85" s="67">
        <v>25</v>
      </c>
      <c r="L85" s="67">
        <v>26.6</v>
      </c>
      <c r="M85" s="68">
        <v>487</v>
      </c>
    </row>
    <row r="86" spans="1:13" s="2" customFormat="1" ht="13.5" thickBot="1">
      <c r="A86" s="16"/>
      <c r="B86" s="17"/>
      <c r="C86" s="17"/>
      <c r="D86" s="17"/>
      <c r="E86" s="18">
        <f>SUM(E76:E85)</f>
        <v>177005.61</v>
      </c>
      <c r="F86" s="18">
        <f>SUM(F76:F85)</f>
        <v>177318.03</v>
      </c>
      <c r="G86" s="18">
        <f>SUM(G76:G85)</f>
        <v>312.42000000000553</v>
      </c>
      <c r="H86" s="51">
        <f t="shared" si="18"/>
        <v>0.4400281690140923</v>
      </c>
      <c r="I86" s="59">
        <f t="shared" si="19"/>
        <v>0.0017650288033244418</v>
      </c>
      <c r="J86" s="95">
        <f>AVERAGE(J76:J85)</f>
        <v>40.43260972741333</v>
      </c>
      <c r="K86" s="95">
        <f>AVERAGE(K76:K85)</f>
        <v>21.739</v>
      </c>
      <c r="L86" s="95">
        <f>AVERAGE(L76:L85)</f>
        <v>20.555999999999997</v>
      </c>
      <c r="M86" s="99">
        <v>443.8</v>
      </c>
    </row>
    <row r="87" spans="1:13" s="2" customFormat="1" ht="13.5" thickBot="1">
      <c r="A87" s="15"/>
      <c r="B87" s="13"/>
      <c r="C87" s="13"/>
      <c r="D87" s="13"/>
      <c r="E87" s="14"/>
      <c r="F87" s="14"/>
      <c r="G87" s="14"/>
      <c r="H87" s="48"/>
      <c r="I87" s="55"/>
      <c r="J87" s="97"/>
      <c r="K87" s="9"/>
      <c r="L87" s="9"/>
      <c r="M87" s="65"/>
    </row>
    <row r="88" spans="1:13" s="2" customFormat="1" ht="13.5" thickBot="1">
      <c r="A88" s="16"/>
      <c r="B88" s="17" t="s">
        <v>91</v>
      </c>
      <c r="C88" s="17" t="s">
        <v>90</v>
      </c>
      <c r="D88" s="17" t="s">
        <v>114</v>
      </c>
      <c r="E88" s="18">
        <f>E20+E28+E34+E44+E53+E66+E74+E86</f>
        <v>1071136.6599999997</v>
      </c>
      <c r="F88" s="18">
        <f>F20+F28+F34+F44+F53+F66+F74+F86</f>
        <v>1071113.48</v>
      </c>
      <c r="G88" s="18">
        <f>G20+G28+G34+G44+G53+G66+G74+G86</f>
        <v>-23.179999999991196</v>
      </c>
      <c r="H88" s="51">
        <f>G88/710</f>
        <v>-0.032647887323931264</v>
      </c>
      <c r="I88" s="59">
        <f>-(E88-F88)/E88</f>
        <v>-2.1640562652110127E-05</v>
      </c>
      <c r="J88" s="95">
        <f>AVERAGE(J9:J19,J22:J27,J30:J33,J36:J43,J46:J52,J55:J65,J68:J73,J76:J85)</f>
        <v>42.18622019127553</v>
      </c>
      <c r="K88" s="95">
        <f>AVERAGE(K9:K19,K22:K27,K30:K33,K36:K43,K46:K52,K55:K65,K68:K73,K76:K85)</f>
        <v>20.768095238095235</v>
      </c>
      <c r="L88" s="95">
        <f>AVERAGE(L9:L19,L22:L27,L30:L33,L36:L43,L46:L52,L55:L65,L68:L73,L76:L85)</f>
        <v>19.94777777777778</v>
      </c>
      <c r="M88" s="99">
        <v>413.6031746031746</v>
      </c>
    </row>
    <row r="89" spans="3:10" s="2" customFormat="1" ht="12.75">
      <c r="C89" s="9"/>
      <c r="D89" s="9"/>
      <c r="E89" s="10"/>
      <c r="F89" s="10"/>
      <c r="G89" s="10"/>
      <c r="H89" s="47"/>
      <c r="I89" s="28"/>
      <c r="J89" s="28"/>
    </row>
    <row r="90" spans="1:10" s="2" customFormat="1" ht="12.75">
      <c r="A90" s="31" t="s">
        <v>100</v>
      </c>
      <c r="C90" s="9"/>
      <c r="D90" s="9"/>
      <c r="E90" s="10"/>
      <c r="F90" s="10"/>
      <c r="G90" s="10"/>
      <c r="H90" s="47"/>
      <c r="I90" s="28"/>
      <c r="J90" s="28"/>
    </row>
    <row r="92" ht="12.75">
      <c r="A92" s="3" t="s">
        <v>117</v>
      </c>
    </row>
    <row r="94" spans="1:2" ht="12.75">
      <c r="A94" s="31" t="s">
        <v>143</v>
      </c>
      <c r="B94" s="31" t="s">
        <v>145</v>
      </c>
    </row>
    <row r="95" spans="1:2" ht="12.75">
      <c r="A95" s="3" t="s">
        <v>144</v>
      </c>
      <c r="B95" s="31" t="s">
        <v>146</v>
      </c>
    </row>
  </sheetData>
  <mergeCells count="3">
    <mergeCell ref="K1:M1"/>
    <mergeCell ref="K3:L3"/>
    <mergeCell ref="K4:L4"/>
  </mergeCells>
  <printOptions/>
  <pageMargins left="0.75" right="0.75" top="1" bottom="1" header="0" footer="0"/>
  <pageSetup fitToHeight="2" fitToWidth="1" horizontalDpi="600" verticalDpi="600" orientation="landscape" paperSize="9" scale="72" r:id="rId1"/>
  <ignoredErrors>
    <ignoredError sqref="G20 G28 G34 G44 G53 G66 G7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5"/>
  <sheetViews>
    <sheetView zoomScale="115" zoomScaleNormal="115" workbookViewId="0" topLeftCell="F1">
      <selection activeCell="O16" sqref="O16"/>
    </sheetView>
  </sheetViews>
  <sheetFormatPr defaultColWidth="9.140625" defaultRowHeight="12.75"/>
  <cols>
    <col min="1" max="1" width="5.28125" style="0" customWidth="1"/>
    <col min="2" max="2" width="33.28125" style="0" bestFit="1" customWidth="1"/>
    <col min="3" max="4" width="14.140625" style="0" customWidth="1"/>
    <col min="5" max="7" width="14.140625" style="1" customWidth="1"/>
    <col min="8" max="8" width="14.140625" style="53" customWidth="1"/>
    <col min="9" max="9" width="14.140625" style="29" customWidth="1"/>
    <col min="10" max="10" width="13.00390625" style="29" customWidth="1"/>
    <col min="13" max="13" width="12.8515625" style="0" customWidth="1"/>
  </cols>
  <sheetData>
    <row r="1" spans="1:13" ht="12.75">
      <c r="A1" s="20" t="s">
        <v>89</v>
      </c>
      <c r="B1" s="19" t="s">
        <v>85</v>
      </c>
      <c r="C1" s="6" t="s">
        <v>104</v>
      </c>
      <c r="D1" s="6" t="s">
        <v>105</v>
      </c>
      <c r="E1" s="6" t="s">
        <v>104</v>
      </c>
      <c r="F1" s="6" t="s">
        <v>105</v>
      </c>
      <c r="G1" s="19" t="s">
        <v>81</v>
      </c>
      <c r="H1" s="46" t="s">
        <v>81</v>
      </c>
      <c r="I1" s="46" t="s">
        <v>81</v>
      </c>
      <c r="J1" s="46" t="s">
        <v>137</v>
      </c>
      <c r="K1" s="105" t="s">
        <v>120</v>
      </c>
      <c r="L1" s="106"/>
      <c r="M1" s="107"/>
    </row>
    <row r="2" spans="1:13" ht="12.75">
      <c r="A2" s="7"/>
      <c r="B2" s="8"/>
      <c r="C2" s="9" t="s">
        <v>87</v>
      </c>
      <c r="D2" s="9" t="s">
        <v>87</v>
      </c>
      <c r="E2" s="10" t="s">
        <v>95</v>
      </c>
      <c r="F2" s="9" t="s">
        <v>95</v>
      </c>
      <c r="G2" s="9" t="s">
        <v>83</v>
      </c>
      <c r="H2" s="47" t="s">
        <v>118</v>
      </c>
      <c r="I2" s="47" t="s">
        <v>118</v>
      </c>
      <c r="J2" s="47" t="s">
        <v>138</v>
      </c>
      <c r="K2" s="76" t="s">
        <v>139</v>
      </c>
      <c r="L2" s="75"/>
      <c r="M2" s="77"/>
    </row>
    <row r="3" spans="1:13" ht="12.75">
      <c r="A3" s="7"/>
      <c r="B3" s="8"/>
      <c r="C3" s="9" t="s">
        <v>86</v>
      </c>
      <c r="D3" s="9" t="s">
        <v>86</v>
      </c>
      <c r="E3" s="10" t="s">
        <v>96</v>
      </c>
      <c r="F3" s="9" t="s">
        <v>97</v>
      </c>
      <c r="G3" s="9" t="s">
        <v>84</v>
      </c>
      <c r="H3" s="47" t="s">
        <v>119</v>
      </c>
      <c r="I3" s="47" t="s">
        <v>119</v>
      </c>
      <c r="J3" s="47"/>
      <c r="K3" s="108" t="s">
        <v>141</v>
      </c>
      <c r="L3" s="108"/>
      <c r="M3" s="98" t="s">
        <v>142</v>
      </c>
    </row>
    <row r="4" spans="1:13" ht="13.5" thickBot="1">
      <c r="A4" s="11"/>
      <c r="B4" s="12"/>
      <c r="C4" s="13" t="s">
        <v>82</v>
      </c>
      <c r="D4" s="13" t="s">
        <v>82</v>
      </c>
      <c r="E4" s="30"/>
      <c r="F4" s="14"/>
      <c r="G4" s="13" t="s">
        <v>80</v>
      </c>
      <c r="H4" s="48"/>
      <c r="I4" s="55"/>
      <c r="J4" s="55"/>
      <c r="K4" s="109"/>
      <c r="L4" s="109"/>
      <c r="M4" s="66"/>
    </row>
    <row r="5" spans="1:13" ht="12.75">
      <c r="A5" s="7"/>
      <c r="B5" s="8"/>
      <c r="C5" s="9"/>
      <c r="D5" s="9"/>
      <c r="E5" s="6" t="s">
        <v>92</v>
      </c>
      <c r="F5" s="6" t="s">
        <v>92</v>
      </c>
      <c r="G5" s="6" t="s">
        <v>92</v>
      </c>
      <c r="H5" s="46" t="s">
        <v>110</v>
      </c>
      <c r="I5" s="54" t="s">
        <v>98</v>
      </c>
      <c r="J5" s="54" t="s">
        <v>92</v>
      </c>
      <c r="K5" s="61" t="s">
        <v>121</v>
      </c>
      <c r="L5" s="61" t="s">
        <v>122</v>
      </c>
      <c r="M5" s="62" t="s">
        <v>140</v>
      </c>
    </row>
    <row r="6" spans="1:13" ht="13.5" thickBot="1">
      <c r="A6" s="7"/>
      <c r="B6" s="8"/>
      <c r="C6" s="9"/>
      <c r="D6" s="9"/>
      <c r="E6" s="14" t="s">
        <v>93</v>
      </c>
      <c r="F6" s="14" t="s">
        <v>93</v>
      </c>
      <c r="G6" s="14" t="s">
        <v>93</v>
      </c>
      <c r="H6" s="48"/>
      <c r="I6" s="55"/>
      <c r="J6" s="55" t="s">
        <v>93</v>
      </c>
      <c r="K6" s="12"/>
      <c r="L6" s="12"/>
      <c r="M6" s="63"/>
    </row>
    <row r="7" spans="1:13" ht="12.75">
      <c r="A7" s="4"/>
      <c r="B7" s="5"/>
      <c r="C7" s="19"/>
      <c r="D7" s="19"/>
      <c r="E7" s="6"/>
      <c r="F7" s="6"/>
      <c r="G7" s="6"/>
      <c r="H7" s="46"/>
      <c r="I7" s="56"/>
      <c r="J7" s="56"/>
      <c r="K7" s="5"/>
      <c r="L7" s="5"/>
      <c r="M7" s="64"/>
    </row>
    <row r="8" spans="1:13" ht="12.75">
      <c r="A8" s="21"/>
      <c r="B8" s="24" t="s">
        <v>129</v>
      </c>
      <c r="C8" s="24"/>
      <c r="D8" s="24"/>
      <c r="E8" s="87"/>
      <c r="F8" s="87"/>
      <c r="G8" s="87"/>
      <c r="H8" s="88"/>
      <c r="I8" s="57"/>
      <c r="J8" s="57"/>
      <c r="K8" s="22"/>
      <c r="L8" s="22"/>
      <c r="M8" s="89"/>
    </row>
    <row r="9" spans="1:13" ht="12.75">
      <c r="A9" s="21">
        <v>177</v>
      </c>
      <c r="B9" s="24" t="str">
        <f>VLOOKUP(A9,'SKNR-liste'!A56:H119,4)</f>
        <v>Amager Fælled Skole</v>
      </c>
      <c r="C9" s="22"/>
      <c r="D9" s="22"/>
      <c r="E9" s="27">
        <v>20415.44</v>
      </c>
      <c r="F9" s="27">
        <v>20930.92</v>
      </c>
      <c r="G9" s="23">
        <f aca="true" t="shared" si="0" ref="G9:G19">F9-E9</f>
        <v>515.4799999999996</v>
      </c>
      <c r="H9" s="49">
        <f>G9/710</f>
        <v>0.7260281690140838</v>
      </c>
      <c r="I9" s="57">
        <f aca="true" t="shared" si="1" ref="I9:I42">-(E9-F9)/E9</f>
        <v>0.025249517032206976</v>
      </c>
      <c r="J9" s="93">
        <f>E9/M9</f>
        <v>47.477767441860465</v>
      </c>
      <c r="K9" s="71">
        <v>21.09</v>
      </c>
      <c r="L9" s="71">
        <v>20.08</v>
      </c>
      <c r="M9" s="89">
        <v>430</v>
      </c>
    </row>
    <row r="10" spans="1:13" ht="12.75">
      <c r="A10" s="21">
        <v>175</v>
      </c>
      <c r="B10" s="24" t="str">
        <f>VLOOKUP(A10,'SKNR-liste'!A54:H117,4)</f>
        <v>Dyvekeskolen</v>
      </c>
      <c r="C10" s="22"/>
      <c r="D10" s="22"/>
      <c r="E10" s="27">
        <v>19251.04</v>
      </c>
      <c r="F10" s="27">
        <v>19518.97</v>
      </c>
      <c r="G10" s="23">
        <f t="shared" si="0"/>
        <v>267.9300000000003</v>
      </c>
      <c r="H10" s="49">
        <f aca="true" t="shared" si="2" ref="H10:H20">G10/710</f>
        <v>0.377366197183099</v>
      </c>
      <c r="I10" s="57">
        <f t="shared" si="1"/>
        <v>0.013917689641702488</v>
      </c>
      <c r="J10" s="93">
        <f aca="true" t="shared" si="3" ref="J10:J19">E10/M10</f>
        <v>44.562592592592594</v>
      </c>
      <c r="K10" s="71">
        <v>17.58</v>
      </c>
      <c r="L10" s="71">
        <v>20.36</v>
      </c>
      <c r="M10" s="89">
        <v>432</v>
      </c>
    </row>
    <row r="11" spans="1:13" ht="12.75">
      <c r="A11" s="21">
        <v>181</v>
      </c>
      <c r="B11" s="22" t="str">
        <f>VLOOKUP(A11,'SKNR-liste'!A57:H120,4)</f>
        <v>Gerbrandskolen</v>
      </c>
      <c r="C11" s="22"/>
      <c r="D11" s="22"/>
      <c r="E11" s="27">
        <v>22422.19</v>
      </c>
      <c r="F11" s="27">
        <v>22062.31</v>
      </c>
      <c r="G11" s="23">
        <f t="shared" si="0"/>
        <v>-359.8799999999974</v>
      </c>
      <c r="H11" s="49">
        <f t="shared" si="2"/>
        <v>-0.506873239436616</v>
      </c>
      <c r="I11" s="57">
        <f t="shared" si="1"/>
        <v>-0.016050171727204052</v>
      </c>
      <c r="J11" s="93">
        <f t="shared" si="3"/>
        <v>37.122831125827815</v>
      </c>
      <c r="K11" s="71">
        <v>21.73</v>
      </c>
      <c r="L11" s="71">
        <v>23.13</v>
      </c>
      <c r="M11" s="89">
        <v>604</v>
      </c>
    </row>
    <row r="12" spans="1:13" s="3" customFormat="1" ht="12.75">
      <c r="A12" s="21">
        <v>176</v>
      </c>
      <c r="B12" s="22" t="str">
        <f>VLOOKUP(A12,'SKNR-liste'!A55:H118,4)</f>
        <v>Højdevangens Skole</v>
      </c>
      <c r="C12" s="22"/>
      <c r="D12" s="22"/>
      <c r="E12" s="27">
        <v>20744.39</v>
      </c>
      <c r="F12" s="27">
        <v>20547.9</v>
      </c>
      <c r="G12" s="23">
        <f t="shared" si="0"/>
        <v>-196.48999999999796</v>
      </c>
      <c r="H12" s="49">
        <f t="shared" si="2"/>
        <v>-0.27674647887323656</v>
      </c>
      <c r="I12" s="57">
        <f t="shared" si="1"/>
        <v>-0.009471958442740324</v>
      </c>
      <c r="J12" s="93">
        <f t="shared" si="3"/>
        <v>38.70222014925373</v>
      </c>
      <c r="K12" s="71">
        <v>22.2</v>
      </c>
      <c r="L12" s="71">
        <v>23.42</v>
      </c>
      <c r="M12" s="91">
        <v>536</v>
      </c>
    </row>
    <row r="13" spans="1:13" s="3" customFormat="1" ht="12.75">
      <c r="A13" s="21">
        <v>174</v>
      </c>
      <c r="B13" s="24" t="str">
        <f>VLOOKUP(A13,'SKNR-liste'!A53:H116,4)</f>
        <v>Peder Lykke Skolen</v>
      </c>
      <c r="C13" s="22"/>
      <c r="D13" s="22"/>
      <c r="E13" s="27">
        <v>27155.36</v>
      </c>
      <c r="F13" s="27">
        <v>27169.79</v>
      </c>
      <c r="G13" s="23">
        <f t="shared" si="0"/>
        <v>14.430000000000291</v>
      </c>
      <c r="H13" s="49">
        <f t="shared" si="2"/>
        <v>0.02032394366197224</v>
      </c>
      <c r="I13" s="57">
        <f t="shared" si="1"/>
        <v>0.000531386805404174</v>
      </c>
      <c r="J13" s="93">
        <f t="shared" si="3"/>
        <v>39.817243401759534</v>
      </c>
      <c r="K13" s="71">
        <v>22</v>
      </c>
      <c r="L13" s="71">
        <v>20.56</v>
      </c>
      <c r="M13" s="91">
        <v>682</v>
      </c>
    </row>
    <row r="14" spans="1:13" ht="12.75">
      <c r="A14" s="21">
        <v>171</v>
      </c>
      <c r="B14" s="22" t="str">
        <f>VLOOKUP(A14,'SKNR-liste'!A52:H115,4)</f>
        <v>Skolen på Islands Brygge</v>
      </c>
      <c r="C14" s="22"/>
      <c r="D14" s="22"/>
      <c r="E14" s="27">
        <v>16186.27</v>
      </c>
      <c r="F14" s="27">
        <v>15951.3</v>
      </c>
      <c r="G14" s="23">
        <f t="shared" si="0"/>
        <v>-234.97000000000116</v>
      </c>
      <c r="H14" s="49">
        <f t="shared" si="2"/>
        <v>-0.3309436619718326</v>
      </c>
      <c r="I14" s="57">
        <f t="shared" si="1"/>
        <v>-0.01451662427477122</v>
      </c>
      <c r="J14" s="93">
        <f t="shared" si="3"/>
        <v>38.815995203836934</v>
      </c>
      <c r="K14" s="71">
        <v>24.69</v>
      </c>
      <c r="L14" s="71">
        <v>22.75</v>
      </c>
      <c r="M14" s="89">
        <v>417</v>
      </c>
    </row>
    <row r="15" spans="1:13" s="3" customFormat="1" ht="12.75">
      <c r="A15" s="21">
        <v>183</v>
      </c>
      <c r="B15" s="22" t="str">
        <f>VLOOKUP(A15,'SKNR-liste'!A59:H122,4)</f>
        <v>Skolen ved Sundet</v>
      </c>
      <c r="C15" s="22"/>
      <c r="D15" s="22"/>
      <c r="E15" s="27">
        <v>22998.8</v>
      </c>
      <c r="F15" s="27">
        <v>22563.47</v>
      </c>
      <c r="G15" s="23">
        <f t="shared" si="0"/>
        <v>-435.3299999999981</v>
      </c>
      <c r="H15" s="49">
        <f t="shared" si="2"/>
        <v>-0.6131408450704199</v>
      </c>
      <c r="I15" s="57">
        <f t="shared" si="1"/>
        <v>-0.018928378871941064</v>
      </c>
      <c r="J15" s="93">
        <f t="shared" si="3"/>
        <v>36.506031746031745</v>
      </c>
      <c r="K15" s="71">
        <v>24.53</v>
      </c>
      <c r="L15" s="71">
        <v>22.07</v>
      </c>
      <c r="M15" s="91">
        <v>630</v>
      </c>
    </row>
    <row r="16" spans="1:13" s="3" customFormat="1" ht="12.75">
      <c r="A16" s="21">
        <v>182</v>
      </c>
      <c r="B16" s="22" t="str">
        <f>VLOOKUP(A16,'SKNR-liste'!A58:H121,4)</f>
        <v>Sundbyøster Skole</v>
      </c>
      <c r="C16" s="22" t="s">
        <v>79</v>
      </c>
      <c r="D16" s="22" t="s">
        <v>79</v>
      </c>
      <c r="E16" s="27">
        <v>14858.9</v>
      </c>
      <c r="F16" s="27">
        <v>14858.9</v>
      </c>
      <c r="G16" s="23">
        <f t="shared" si="0"/>
        <v>0</v>
      </c>
      <c r="H16" s="49">
        <f t="shared" si="2"/>
        <v>0</v>
      </c>
      <c r="I16" s="57">
        <f t="shared" si="1"/>
        <v>0</v>
      </c>
      <c r="J16" s="93">
        <f t="shared" si="3"/>
        <v>43.19447674418605</v>
      </c>
      <c r="K16" s="71">
        <v>20.5</v>
      </c>
      <c r="L16" s="71">
        <v>18.2</v>
      </c>
      <c r="M16" s="91">
        <v>344</v>
      </c>
    </row>
    <row r="17" spans="1:13" ht="12.75">
      <c r="A17" s="21">
        <v>162</v>
      </c>
      <c r="B17" s="22" t="str">
        <f>VLOOKUP(A17,'SKNR-liste'!A49:H112,4)</f>
        <v>Sundpark Skole</v>
      </c>
      <c r="C17" s="22" t="s">
        <v>79</v>
      </c>
      <c r="D17" s="22" t="s">
        <v>79</v>
      </c>
      <c r="E17" s="23">
        <v>14858.9</v>
      </c>
      <c r="F17" s="23">
        <v>14858.9</v>
      </c>
      <c r="G17" s="23">
        <f t="shared" si="0"/>
        <v>0</v>
      </c>
      <c r="H17" s="49">
        <f t="shared" si="2"/>
        <v>0</v>
      </c>
      <c r="I17" s="57">
        <f t="shared" si="1"/>
        <v>0</v>
      </c>
      <c r="J17" s="93">
        <f t="shared" si="3"/>
        <v>44.89093655589124</v>
      </c>
      <c r="K17" s="71">
        <v>18.9</v>
      </c>
      <c r="L17" s="71">
        <v>17</v>
      </c>
      <c r="M17" s="89">
        <v>331</v>
      </c>
    </row>
    <row r="18" spans="1:13" ht="12.75">
      <c r="A18" s="21">
        <v>164</v>
      </c>
      <c r="B18" s="24" t="str">
        <f>VLOOKUP(A18,'SKNR-liste'!A51:H114,4)</f>
        <v>Sønderbro Skole</v>
      </c>
      <c r="C18" s="22"/>
      <c r="D18" s="22"/>
      <c r="E18" s="27">
        <v>22016.81</v>
      </c>
      <c r="F18" s="27">
        <v>22302.26</v>
      </c>
      <c r="G18" s="23">
        <f t="shared" si="0"/>
        <v>285.4499999999971</v>
      </c>
      <c r="H18" s="49">
        <f t="shared" si="2"/>
        <v>0.40204225352112266</v>
      </c>
      <c r="I18" s="57">
        <f t="shared" si="1"/>
        <v>0.012965093489928699</v>
      </c>
      <c r="J18" s="93">
        <f t="shared" si="3"/>
        <v>43.59764356435644</v>
      </c>
      <c r="K18" s="71">
        <v>19.88</v>
      </c>
      <c r="L18" s="71">
        <v>23.4</v>
      </c>
      <c r="M18" s="89">
        <v>505</v>
      </c>
    </row>
    <row r="19" spans="1:13" ht="13.5" thickBot="1">
      <c r="A19" s="39">
        <v>163</v>
      </c>
      <c r="B19" s="42" t="str">
        <f>VLOOKUP(A19,'SKNR-liste'!A50:H113,4)</f>
        <v>Østrigsgades skole</v>
      </c>
      <c r="C19" s="42"/>
      <c r="D19" s="42"/>
      <c r="E19" s="34">
        <v>10973.52</v>
      </c>
      <c r="F19" s="34">
        <v>11149.93</v>
      </c>
      <c r="G19" s="35">
        <f t="shared" si="0"/>
        <v>176.40999999999985</v>
      </c>
      <c r="H19" s="50">
        <f t="shared" si="2"/>
        <v>0.24846478873239417</v>
      </c>
      <c r="I19" s="58">
        <f t="shared" si="1"/>
        <v>0.01607597197617536</v>
      </c>
      <c r="J19" s="93">
        <f t="shared" si="3"/>
        <v>46.30177215189874</v>
      </c>
      <c r="K19" s="67">
        <v>17.33</v>
      </c>
      <c r="L19" s="67">
        <v>20.4</v>
      </c>
      <c r="M19" s="90">
        <v>237</v>
      </c>
    </row>
    <row r="20" spans="1:13" ht="13.5" thickBot="1">
      <c r="A20" s="16"/>
      <c r="B20" s="17"/>
      <c r="C20" s="17"/>
      <c r="D20" s="17"/>
      <c r="E20" s="18">
        <f>SUM(E9:E19)</f>
        <v>211881.61999999997</v>
      </c>
      <c r="F20" s="18">
        <f>SUM(F9:F19)</f>
        <v>211914.65000000002</v>
      </c>
      <c r="G20" s="18">
        <f>SUM(G9:G19)</f>
        <v>33.030000000002474</v>
      </c>
      <c r="H20" s="51">
        <f t="shared" si="2"/>
        <v>0.04652112676056686</v>
      </c>
      <c r="I20" s="59">
        <f t="shared" si="1"/>
        <v>0.00015588893458553436</v>
      </c>
      <c r="J20" s="95">
        <f>AVERAGE(J9:J19)</f>
        <v>41.90813733431775</v>
      </c>
      <c r="K20" s="95">
        <f>AVERAGE(K9:K19)</f>
        <v>20.94818181818182</v>
      </c>
      <c r="L20" s="95">
        <f>AVERAGE(L9:L19)</f>
        <v>21.033636363636365</v>
      </c>
      <c r="M20" s="99">
        <v>468</v>
      </c>
    </row>
    <row r="21" spans="1:13" ht="12.75">
      <c r="A21" s="80"/>
      <c r="B21" s="81" t="s">
        <v>130</v>
      </c>
      <c r="C21" s="81"/>
      <c r="D21" s="81"/>
      <c r="E21" s="82"/>
      <c r="F21" s="82"/>
      <c r="G21" s="82"/>
      <c r="H21" s="84"/>
      <c r="I21" s="83"/>
      <c r="J21" s="83"/>
      <c r="K21" s="85"/>
      <c r="L21" s="85"/>
      <c r="M21" s="86"/>
    </row>
    <row r="22" spans="1:13" ht="12.75">
      <c r="A22" s="36">
        <v>93</v>
      </c>
      <c r="B22" s="41" t="str">
        <f>VLOOKUP(A22,'SKNR-liste'!A25:H88,4)</f>
        <v>Bispebjerg Skole</v>
      </c>
      <c r="C22" s="37"/>
      <c r="D22" s="37"/>
      <c r="E22" s="38">
        <v>9718.68</v>
      </c>
      <c r="F22" s="38">
        <v>9899.6</v>
      </c>
      <c r="G22" s="38">
        <f aca="true" t="shared" si="4" ref="G22:G27">F22-E22</f>
        <v>180.92000000000007</v>
      </c>
      <c r="H22" s="52">
        <f aca="true" t="shared" si="5" ref="H22:H56">G22/710</f>
        <v>0.2548169014084508</v>
      </c>
      <c r="I22" s="60">
        <f t="shared" si="1"/>
        <v>0.018615696781867502</v>
      </c>
      <c r="J22" s="94">
        <f aca="true" t="shared" si="6" ref="J22:J27">E22/M22</f>
        <v>46.950144927536236</v>
      </c>
      <c r="K22" s="69">
        <v>15.44</v>
      </c>
      <c r="L22" s="69">
        <v>15.83</v>
      </c>
      <c r="M22" s="89">
        <v>207</v>
      </c>
    </row>
    <row r="23" spans="1:13" ht="12.75">
      <c r="A23" s="21">
        <v>95</v>
      </c>
      <c r="B23" s="24" t="str">
        <f>VLOOKUP(A23,'SKNR-liste'!A27:H90,4)</f>
        <v>Frederikssundsvejens Skole</v>
      </c>
      <c r="C23" s="22"/>
      <c r="D23" s="22"/>
      <c r="E23" s="23">
        <v>11108.42</v>
      </c>
      <c r="F23" s="23">
        <v>11422.51</v>
      </c>
      <c r="G23" s="23">
        <f t="shared" si="4"/>
        <v>314.09000000000015</v>
      </c>
      <c r="H23" s="49">
        <f t="shared" si="5"/>
        <v>0.44238028169014104</v>
      </c>
      <c r="I23" s="57">
        <f t="shared" si="1"/>
        <v>0.028274948192452225</v>
      </c>
      <c r="J23" s="94">
        <f t="shared" si="6"/>
        <v>49.591160714285714</v>
      </c>
      <c r="K23" s="71">
        <v>16.14</v>
      </c>
      <c r="L23" s="71">
        <v>15.75</v>
      </c>
      <c r="M23" s="89">
        <v>224</v>
      </c>
    </row>
    <row r="24" spans="1:13" ht="12.75">
      <c r="A24" s="21">
        <v>94</v>
      </c>
      <c r="B24" s="24" t="str">
        <f>VLOOKUP(A24,'SKNR-liste'!A26:H89,4)</f>
        <v>Grundtvigskolen</v>
      </c>
      <c r="C24" s="22"/>
      <c r="D24" s="22"/>
      <c r="E24" s="23">
        <v>14504.22</v>
      </c>
      <c r="F24" s="23">
        <v>14739.54</v>
      </c>
      <c r="G24" s="23">
        <f t="shared" si="4"/>
        <v>235.32000000000153</v>
      </c>
      <c r="H24" s="49">
        <f t="shared" si="5"/>
        <v>0.331436619718312</v>
      </c>
      <c r="I24" s="57">
        <f t="shared" si="1"/>
        <v>0.01622424370286727</v>
      </c>
      <c r="J24" s="94">
        <f t="shared" si="6"/>
        <v>46.339361022364216</v>
      </c>
      <c r="K24" s="71">
        <v>20.57</v>
      </c>
      <c r="L24" s="71">
        <v>18.6</v>
      </c>
      <c r="M24" s="89">
        <v>313</v>
      </c>
    </row>
    <row r="25" spans="1:13" s="3" customFormat="1" ht="12.75">
      <c r="A25" s="25">
        <v>96</v>
      </c>
      <c r="B25" s="24" t="str">
        <f>VLOOKUP(A25,'SKNR-liste'!A28:H91,4)</f>
        <v>Grøndalsvængets Skole</v>
      </c>
      <c r="C25" s="26"/>
      <c r="D25" s="26"/>
      <c r="E25" s="27">
        <v>12869.46</v>
      </c>
      <c r="F25" s="27">
        <v>12990.74</v>
      </c>
      <c r="G25" s="23">
        <f t="shared" si="4"/>
        <v>121.28000000000065</v>
      </c>
      <c r="H25" s="49">
        <f t="shared" si="5"/>
        <v>0.17081690140845163</v>
      </c>
      <c r="I25" s="57">
        <f t="shared" si="1"/>
        <v>0.009423860830213595</v>
      </c>
      <c r="J25" s="94">
        <f t="shared" si="6"/>
        <v>44.685624999999995</v>
      </c>
      <c r="K25" s="71">
        <v>20.5</v>
      </c>
      <c r="L25" s="71">
        <v>16.13</v>
      </c>
      <c r="M25" s="91">
        <v>288</v>
      </c>
    </row>
    <row r="26" spans="1:13" s="3" customFormat="1" ht="12.75">
      <c r="A26" s="21">
        <v>84</v>
      </c>
      <c r="B26" s="22" t="str">
        <f>VLOOKUP(A26,'SKNR-liste'!A23:H86,4)</f>
        <v>Holbergskolen</v>
      </c>
      <c r="C26" s="22" t="s">
        <v>79</v>
      </c>
      <c r="D26" s="22" t="s">
        <v>79</v>
      </c>
      <c r="E26" s="23">
        <v>21187.1</v>
      </c>
      <c r="F26" s="23">
        <v>21187.1</v>
      </c>
      <c r="G26" s="23">
        <f t="shared" si="4"/>
        <v>0</v>
      </c>
      <c r="H26" s="49">
        <f t="shared" si="5"/>
        <v>0</v>
      </c>
      <c r="I26" s="57">
        <f t="shared" si="1"/>
        <v>0</v>
      </c>
      <c r="J26" s="94">
        <f t="shared" si="6"/>
        <v>38.243862815884476</v>
      </c>
      <c r="K26" s="71">
        <v>22.14</v>
      </c>
      <c r="L26" s="71">
        <v>19.93</v>
      </c>
      <c r="M26" s="91">
        <v>554</v>
      </c>
    </row>
    <row r="27" spans="1:13" s="3" customFormat="1" ht="13.5" thickBot="1">
      <c r="A27" s="32">
        <v>195</v>
      </c>
      <c r="B27" s="33" t="str">
        <f>VLOOKUP(A27,'SKNR-liste'!A63:H126,4)</f>
        <v>Utterslev Skole</v>
      </c>
      <c r="C27" s="33"/>
      <c r="D27" s="33"/>
      <c r="E27" s="34">
        <v>12452.27</v>
      </c>
      <c r="F27" s="34">
        <v>12302.76</v>
      </c>
      <c r="G27" s="35">
        <f t="shared" si="4"/>
        <v>-149.51000000000022</v>
      </c>
      <c r="H27" s="49">
        <f t="shared" si="5"/>
        <v>-0.2105774647887327</v>
      </c>
      <c r="I27" s="58">
        <f t="shared" si="1"/>
        <v>-0.012006646177765196</v>
      </c>
      <c r="J27" s="94">
        <f t="shared" si="6"/>
        <v>40.16861290322581</v>
      </c>
      <c r="K27" s="67">
        <v>23</v>
      </c>
      <c r="L27" s="67">
        <v>24.75</v>
      </c>
      <c r="M27" s="92">
        <v>310</v>
      </c>
    </row>
    <row r="28" spans="1:13" s="3" customFormat="1" ht="13.5" thickBot="1">
      <c r="A28" s="16"/>
      <c r="B28" s="17"/>
      <c r="C28" s="17"/>
      <c r="D28" s="17"/>
      <c r="E28" s="18">
        <f>SUM(E22:E27)</f>
        <v>81840.15000000001</v>
      </c>
      <c r="F28" s="18">
        <f>SUM(F22:F27)</f>
        <v>82542.24999999999</v>
      </c>
      <c r="G28" s="18">
        <f>SUM(G22:G27)</f>
        <v>702.1000000000022</v>
      </c>
      <c r="H28" s="51">
        <f t="shared" si="5"/>
        <v>0.9888732394366228</v>
      </c>
      <c r="I28" s="59">
        <f t="shared" si="1"/>
        <v>0.008578918782528828</v>
      </c>
      <c r="J28" s="95">
        <f>AVERAGE(J22:J27)</f>
        <v>44.329794563882736</v>
      </c>
      <c r="K28" s="95">
        <f>AVERAGE(K22:K27)</f>
        <v>19.631666666666668</v>
      </c>
      <c r="L28" s="95">
        <f>AVERAGE(L22:L27)</f>
        <v>18.498333333333335</v>
      </c>
      <c r="M28" s="99">
        <v>316</v>
      </c>
    </row>
    <row r="29" spans="1:13" s="3" customFormat="1" ht="12.75">
      <c r="A29" s="80"/>
      <c r="B29" s="81" t="s">
        <v>131</v>
      </c>
      <c r="C29" s="81"/>
      <c r="D29" s="81"/>
      <c r="E29" s="82"/>
      <c r="F29" s="82"/>
      <c r="G29" s="82"/>
      <c r="H29" s="84"/>
      <c r="I29" s="83"/>
      <c r="J29" s="83"/>
      <c r="K29" s="85"/>
      <c r="L29" s="85"/>
      <c r="M29" s="86"/>
    </row>
    <row r="30" spans="1:13" ht="12.75">
      <c r="A30" s="43">
        <v>17</v>
      </c>
      <c r="B30" s="37" t="str">
        <f>VLOOKUP(A30,'SKNR-liste'!A6:H69,4)</f>
        <v>Christianshavns Skole</v>
      </c>
      <c r="C30" s="44"/>
      <c r="D30" s="44" t="s">
        <v>79</v>
      </c>
      <c r="E30" s="45">
        <v>21222.88</v>
      </c>
      <c r="F30" s="45">
        <v>21097.55</v>
      </c>
      <c r="G30" s="38">
        <f>F30-E30</f>
        <v>-125.33000000000175</v>
      </c>
      <c r="H30" s="52">
        <f t="shared" si="5"/>
        <v>-0.17652112676056583</v>
      </c>
      <c r="I30" s="60">
        <f>-(E30-F30)/E30</f>
        <v>-0.005905419057168572</v>
      </c>
      <c r="J30" s="94">
        <f>E30/M30</f>
        <v>37.83044563279858</v>
      </c>
      <c r="K30" s="69">
        <v>22.6</v>
      </c>
      <c r="L30" s="69">
        <v>19</v>
      </c>
      <c r="M30" s="89">
        <v>561</v>
      </c>
    </row>
    <row r="31" spans="1:13" ht="12.75">
      <c r="A31" s="21">
        <v>11</v>
      </c>
      <c r="B31" s="22" t="str">
        <f>VLOOKUP(A31,'SKNR-liste'!A2:H65,4)</f>
        <v>Den Classenske Legatskole</v>
      </c>
      <c r="C31" s="22"/>
      <c r="D31" s="22"/>
      <c r="E31" s="23">
        <v>14071.3</v>
      </c>
      <c r="F31" s="23">
        <v>13882.94</v>
      </c>
      <c r="G31" s="23">
        <f>F31-E31</f>
        <v>-188.35999999999876</v>
      </c>
      <c r="H31" s="49">
        <f t="shared" si="5"/>
        <v>-0.26529577464788556</v>
      </c>
      <c r="I31" s="57">
        <f>-(E31-F31)/E31</f>
        <v>-0.013386112157369878</v>
      </c>
      <c r="J31" s="94">
        <f>E31/M31</f>
        <v>39.86203966005665</v>
      </c>
      <c r="K31" s="71">
        <v>22.9</v>
      </c>
      <c r="L31" s="71">
        <v>22.63</v>
      </c>
      <c r="M31" s="89">
        <v>353</v>
      </c>
    </row>
    <row r="32" spans="1:13" ht="12.75">
      <c r="A32" s="21">
        <v>15</v>
      </c>
      <c r="B32" s="22" t="str">
        <f>VLOOKUP(A32,'SKNR-liste'!A4:H67,4)</f>
        <v>Nyboder skole</v>
      </c>
      <c r="C32" s="22" t="s">
        <v>79</v>
      </c>
      <c r="D32" s="22" t="s">
        <v>79</v>
      </c>
      <c r="E32" s="23">
        <v>13187.3</v>
      </c>
      <c r="F32" s="23">
        <v>13187.3</v>
      </c>
      <c r="G32" s="23">
        <f>F32-E32</f>
        <v>0</v>
      </c>
      <c r="H32" s="49">
        <f t="shared" si="5"/>
        <v>0</v>
      </c>
      <c r="I32" s="57">
        <f>-(E32-F32)/E32</f>
        <v>0</v>
      </c>
      <c r="J32" s="94">
        <f>E32/M32</f>
        <v>39.720783132530116</v>
      </c>
      <c r="K32" s="71">
        <v>22.1</v>
      </c>
      <c r="L32" s="71">
        <v>19.25</v>
      </c>
      <c r="M32" s="89">
        <v>332</v>
      </c>
    </row>
    <row r="33" spans="1:13" ht="13.5" thickBot="1">
      <c r="A33" s="21">
        <v>14</v>
      </c>
      <c r="B33" s="22" t="str">
        <f>VLOOKUP(A33,'SKNR-liste'!A3:H66,4)</f>
        <v>Sølvgades skole</v>
      </c>
      <c r="C33" s="22" t="s">
        <v>79</v>
      </c>
      <c r="D33" s="22" t="s">
        <v>79</v>
      </c>
      <c r="E33" s="23">
        <v>13157.45</v>
      </c>
      <c r="F33" s="23">
        <v>13157.45</v>
      </c>
      <c r="G33" s="23">
        <f>F33-E33</f>
        <v>0</v>
      </c>
      <c r="H33" s="49">
        <f t="shared" si="5"/>
        <v>0</v>
      </c>
      <c r="I33" s="57">
        <f>-(E33-F33)/E33</f>
        <v>0</v>
      </c>
      <c r="J33" s="94">
        <f>E33/M33</f>
        <v>43.42392739273927</v>
      </c>
      <c r="K33" s="67">
        <v>20.3</v>
      </c>
      <c r="L33" s="67">
        <v>18.25</v>
      </c>
      <c r="M33" s="90">
        <v>303</v>
      </c>
    </row>
    <row r="34" spans="1:13" ht="13.5" thickBot="1">
      <c r="A34" s="16"/>
      <c r="B34" s="17"/>
      <c r="C34" s="17"/>
      <c r="D34" s="17"/>
      <c r="E34" s="18">
        <f>SUM(E30:E33)</f>
        <v>61638.92999999999</v>
      </c>
      <c r="F34" s="18">
        <f>SUM(F30:F33)</f>
        <v>61325.23999999999</v>
      </c>
      <c r="G34" s="18">
        <f>SUM(G30:G33)</f>
        <v>-313.6900000000005</v>
      </c>
      <c r="H34" s="51">
        <f t="shared" si="5"/>
        <v>-0.4418169014084514</v>
      </c>
      <c r="I34" s="59">
        <f>-(E34-F34)/E34</f>
        <v>-0.005089153883754996</v>
      </c>
      <c r="J34" s="95">
        <f>AVERAGE(J30:J33)</f>
        <v>40.20929895453115</v>
      </c>
      <c r="K34" s="95">
        <f>AVERAGE(K30:K33)</f>
        <v>21.974999999999998</v>
      </c>
      <c r="L34" s="95">
        <f>AVERAGE(L30:L33)</f>
        <v>19.7825</v>
      </c>
      <c r="M34" s="99">
        <v>387.25</v>
      </c>
    </row>
    <row r="35" spans="1:13" ht="12.75">
      <c r="A35" s="80"/>
      <c r="B35" s="81" t="s">
        <v>132</v>
      </c>
      <c r="C35" s="81"/>
      <c r="D35" s="81"/>
      <c r="E35" s="82"/>
      <c r="F35" s="82"/>
      <c r="G35" s="82"/>
      <c r="H35" s="84"/>
      <c r="I35" s="83"/>
      <c r="J35" s="83"/>
      <c r="K35" s="85"/>
      <c r="L35" s="85"/>
      <c r="M35" s="86"/>
    </row>
    <row r="36" spans="1:13" s="3" customFormat="1" ht="12.75">
      <c r="A36" s="43">
        <v>63</v>
      </c>
      <c r="B36" s="41" t="str">
        <f>VLOOKUP(A36,'SKNR-liste'!A16:H79,4)</f>
        <v>Blågårdsskolen</v>
      </c>
      <c r="C36" s="44"/>
      <c r="D36" s="44"/>
      <c r="E36" s="45">
        <v>12464.33</v>
      </c>
      <c r="F36" s="45">
        <v>12674.89</v>
      </c>
      <c r="G36" s="38">
        <f aca="true" t="shared" si="7" ref="G36:G43">F36-E36</f>
        <v>210.5599999999995</v>
      </c>
      <c r="H36" s="52">
        <f t="shared" si="5"/>
        <v>0.29656338028168944</v>
      </c>
      <c r="I36" s="60">
        <f t="shared" si="1"/>
        <v>0.016893005881583645</v>
      </c>
      <c r="J36" s="94">
        <f>E36/M36</f>
        <v>46.508694029850744</v>
      </c>
      <c r="K36" s="69">
        <v>15.67</v>
      </c>
      <c r="L36" s="69">
        <v>16.75</v>
      </c>
      <c r="M36" s="70">
        <v>268</v>
      </c>
    </row>
    <row r="37" spans="1:13" ht="12.75">
      <c r="A37" s="21">
        <v>33</v>
      </c>
      <c r="B37" s="24" t="str">
        <f>VLOOKUP(A37,'SKNR-liste'!A7:H70,4)</f>
        <v>Guldberg Skole</v>
      </c>
      <c r="C37" s="22"/>
      <c r="D37" s="22"/>
      <c r="E37" s="23">
        <v>15622.86</v>
      </c>
      <c r="F37" s="23">
        <v>15911.59</v>
      </c>
      <c r="G37" s="23">
        <f t="shared" si="7"/>
        <v>288.72999999999956</v>
      </c>
      <c r="H37" s="49">
        <f t="shared" si="5"/>
        <v>0.4066619718309853</v>
      </c>
      <c r="I37" s="57">
        <f t="shared" si="1"/>
        <v>0.01848125119216325</v>
      </c>
      <c r="J37" s="94">
        <f aca="true" t="shared" si="8" ref="J37:J43">E37/M37</f>
        <v>46.9154954954955</v>
      </c>
      <c r="K37" s="71">
        <v>20.14</v>
      </c>
      <c r="L37" s="71">
        <v>13.78</v>
      </c>
      <c r="M37" s="72">
        <v>333</v>
      </c>
    </row>
    <row r="38" spans="1:13" ht="12.75">
      <c r="A38" s="25">
        <v>65</v>
      </c>
      <c r="B38" s="24" t="str">
        <f>VLOOKUP(A38,'SKNR-liste'!A18:H81,4)</f>
        <v>Havremarkens Skole</v>
      </c>
      <c r="C38" s="26"/>
      <c r="D38" s="26"/>
      <c r="E38" s="27">
        <v>10278.55</v>
      </c>
      <c r="F38" s="27">
        <v>10350.02</v>
      </c>
      <c r="G38" s="23">
        <f t="shared" si="7"/>
        <v>71.47000000000116</v>
      </c>
      <c r="H38" s="49">
        <f t="shared" si="5"/>
        <v>0.10066197183098756</v>
      </c>
      <c r="I38" s="57">
        <f t="shared" si="1"/>
        <v>0.00695331539954577</v>
      </c>
      <c r="J38" s="94">
        <f t="shared" si="8"/>
        <v>44.113948497854075</v>
      </c>
      <c r="K38" s="71">
        <v>19.56</v>
      </c>
      <c r="L38" s="71">
        <v>14.83</v>
      </c>
      <c r="M38" s="72">
        <v>233</v>
      </c>
    </row>
    <row r="39" spans="1:13" ht="12.75">
      <c r="A39" s="21">
        <v>69</v>
      </c>
      <c r="B39" s="24" t="str">
        <f>VLOOKUP(A39,'SKNR-liste'!A20:H83,4)</f>
        <v>Heimdalsgades Overbygningsskole</v>
      </c>
      <c r="C39" s="22"/>
      <c r="D39" s="22"/>
      <c r="E39" s="23">
        <v>4470.69</v>
      </c>
      <c r="F39" s="23">
        <v>4615.42</v>
      </c>
      <c r="G39" s="23">
        <f t="shared" si="7"/>
        <v>144.73000000000047</v>
      </c>
      <c r="H39" s="49">
        <f t="shared" si="5"/>
        <v>0.20384507042253588</v>
      </c>
      <c r="I39" s="57">
        <f t="shared" si="1"/>
        <v>0.0323730788759678</v>
      </c>
      <c r="J39" s="94">
        <f t="shared" si="8"/>
        <v>50.80329545454545</v>
      </c>
      <c r="K39" s="71">
        <v>0</v>
      </c>
      <c r="L39" s="71">
        <v>17</v>
      </c>
      <c r="M39" s="72">
        <v>88</v>
      </c>
    </row>
    <row r="40" spans="1:13" s="3" customFormat="1" ht="12.75">
      <c r="A40" s="21">
        <v>61</v>
      </c>
      <c r="B40" s="24" t="str">
        <f>VLOOKUP(A40,'SKNR-liste'!A15:H78,4)</f>
        <v>Hellig Kors Skole</v>
      </c>
      <c r="C40" s="22"/>
      <c r="D40" s="22"/>
      <c r="E40" s="23">
        <v>15442.7</v>
      </c>
      <c r="F40" s="23">
        <v>15882.75</v>
      </c>
      <c r="G40" s="23">
        <f t="shared" si="7"/>
        <v>440.0499999999993</v>
      </c>
      <c r="H40" s="49">
        <f t="shared" si="5"/>
        <v>0.6197887323943652</v>
      </c>
      <c r="I40" s="57">
        <f t="shared" si="1"/>
        <v>0.02849566461823381</v>
      </c>
      <c r="J40" s="94">
        <f t="shared" si="8"/>
        <v>49.65498392282959</v>
      </c>
      <c r="K40" s="71">
        <v>18.7</v>
      </c>
      <c r="L40" s="71">
        <v>18.78</v>
      </c>
      <c r="M40" s="72">
        <v>311</v>
      </c>
    </row>
    <row r="41" spans="1:13" ht="12.75">
      <c r="A41" s="21">
        <v>66</v>
      </c>
      <c r="B41" s="24" t="str">
        <f>VLOOKUP(A41,'SKNR-liste'!A19:H82,4)</f>
        <v>Hillerødgades Skole</v>
      </c>
      <c r="C41" s="22"/>
      <c r="D41" s="22"/>
      <c r="E41" s="23">
        <v>10076.83</v>
      </c>
      <c r="F41" s="23">
        <v>10499.69</v>
      </c>
      <c r="G41" s="23">
        <f t="shared" si="7"/>
        <v>422.8600000000006</v>
      </c>
      <c r="H41" s="49">
        <f t="shared" si="5"/>
        <v>0.5955774647887332</v>
      </c>
      <c r="I41" s="57">
        <f t="shared" si="1"/>
        <v>0.04196359370952974</v>
      </c>
      <c r="J41" s="94">
        <f t="shared" si="8"/>
        <v>53.886791443850264</v>
      </c>
      <c r="K41" s="71">
        <v>12.8</v>
      </c>
      <c r="L41" s="71">
        <v>13.83</v>
      </c>
      <c r="M41" s="72">
        <v>187</v>
      </c>
    </row>
    <row r="42" spans="1:13" ht="12.75">
      <c r="A42" s="25">
        <v>64</v>
      </c>
      <c r="B42" s="22" t="str">
        <f>VLOOKUP(A42,'SKNR-liste'!A17:H80,4)</f>
        <v>Jagtvejens Skole</v>
      </c>
      <c r="C42" s="26"/>
      <c r="D42" s="26"/>
      <c r="E42" s="27">
        <v>9260.98</v>
      </c>
      <c r="F42" s="27">
        <v>9180.03</v>
      </c>
      <c r="G42" s="23">
        <f t="shared" si="7"/>
        <v>-80.94999999999891</v>
      </c>
      <c r="H42" s="49">
        <f t="shared" si="5"/>
        <v>-0.11401408450704072</v>
      </c>
      <c r="I42" s="57">
        <f t="shared" si="1"/>
        <v>-0.008740975577098634</v>
      </c>
      <c r="J42" s="94">
        <f t="shared" si="8"/>
        <v>40.79726872246696</v>
      </c>
      <c r="K42" s="71">
        <v>26.4</v>
      </c>
      <c r="L42" s="71">
        <v>22.6</v>
      </c>
      <c r="M42" s="72">
        <v>227</v>
      </c>
    </row>
    <row r="43" spans="1:13" s="2" customFormat="1" ht="13.5" thickBot="1">
      <c r="A43" s="32">
        <v>76</v>
      </c>
      <c r="B43" s="42" t="str">
        <f>VLOOKUP(A43,'SKNR-liste'!A22:H85,4)</f>
        <v>Rådmandsgades Skole</v>
      </c>
      <c r="C43" s="33"/>
      <c r="D43" s="33"/>
      <c r="E43" s="35">
        <v>19699.7</v>
      </c>
      <c r="F43" s="35">
        <v>20145.41</v>
      </c>
      <c r="G43" s="35">
        <f t="shared" si="7"/>
        <v>445.7099999999991</v>
      </c>
      <c r="H43" s="49">
        <f t="shared" si="5"/>
        <v>0.6277605633802804</v>
      </c>
      <c r="I43" s="58">
        <f aca="true" t="shared" si="9" ref="I43:I78">-(E43-F43)/E43</f>
        <v>0.022625217642908223</v>
      </c>
      <c r="J43" s="94">
        <f t="shared" si="8"/>
        <v>46.904047619047624</v>
      </c>
      <c r="K43" s="67">
        <v>19.5</v>
      </c>
      <c r="L43" s="67">
        <v>18.63</v>
      </c>
      <c r="M43" s="68">
        <v>420</v>
      </c>
    </row>
    <row r="44" spans="1:13" s="2" customFormat="1" ht="13.5" thickBot="1">
      <c r="A44" s="16"/>
      <c r="B44" s="17"/>
      <c r="C44" s="17"/>
      <c r="D44" s="17"/>
      <c r="E44" s="18">
        <f>SUM(E36:E43)</f>
        <v>97316.64</v>
      </c>
      <c r="F44" s="18">
        <f>SUM(F36:F43)</f>
        <v>99259.8</v>
      </c>
      <c r="G44" s="18">
        <f>SUM(G36:G43)</f>
        <v>1943.1600000000008</v>
      </c>
      <c r="H44" s="51">
        <f t="shared" si="5"/>
        <v>2.7368450704225364</v>
      </c>
      <c r="I44" s="59">
        <f t="shared" si="9"/>
        <v>0.019967397148113658</v>
      </c>
      <c r="J44" s="95">
        <f>AVERAGE(J36:J43)</f>
        <v>47.448065648242526</v>
      </c>
      <c r="K44" s="95">
        <f>AVERAGE(K36:K43)</f>
        <v>16.59625</v>
      </c>
      <c r="L44" s="95">
        <f>AVERAGE(L36:L43)</f>
        <v>17.025</v>
      </c>
      <c r="M44" s="99">
        <v>258.375</v>
      </c>
    </row>
    <row r="45" spans="1:13" s="2" customFormat="1" ht="12.75">
      <c r="A45" s="80"/>
      <c r="B45" s="81" t="s">
        <v>133</v>
      </c>
      <c r="C45" s="81"/>
      <c r="D45" s="81"/>
      <c r="E45" s="82"/>
      <c r="F45" s="82"/>
      <c r="G45" s="82"/>
      <c r="H45" s="84"/>
      <c r="I45" s="83"/>
      <c r="J45" s="83"/>
      <c r="K45" s="85"/>
      <c r="L45" s="85"/>
      <c r="M45" s="86"/>
    </row>
    <row r="46" spans="1:13" ht="12.75">
      <c r="A46" s="36">
        <v>143</v>
      </c>
      <c r="B46" s="37" t="str">
        <f>VLOOKUP(A46,'SKNR-liste'!A43:H106,4)</f>
        <v>Hanssted Skole</v>
      </c>
      <c r="C46" s="37"/>
      <c r="D46" s="37"/>
      <c r="E46" s="38">
        <v>16982.25</v>
      </c>
      <c r="F46" s="38">
        <v>16649.67</v>
      </c>
      <c r="G46" s="38">
        <f aca="true" t="shared" si="10" ref="G46:G52">F46-E46</f>
        <v>-332.58000000000175</v>
      </c>
      <c r="H46" s="52">
        <f t="shared" si="5"/>
        <v>-0.4684225352112701</v>
      </c>
      <c r="I46" s="60">
        <f t="shared" si="9"/>
        <v>-0.019583977388155382</v>
      </c>
      <c r="J46" s="94">
        <f>E46/M46</f>
        <v>37.571349557522126</v>
      </c>
      <c r="K46" s="69">
        <v>24.9</v>
      </c>
      <c r="L46" s="69">
        <v>24.6</v>
      </c>
      <c r="M46" s="70">
        <v>452</v>
      </c>
    </row>
    <row r="47" spans="1:13" ht="12.75">
      <c r="A47" s="21">
        <v>145</v>
      </c>
      <c r="B47" s="22" t="str">
        <f>VLOOKUP(A47,'SKNR-liste'!A45:H108,4)</f>
        <v>Kirsebærhavens Skole</v>
      </c>
      <c r="C47" s="22"/>
      <c r="D47" s="22"/>
      <c r="E47" s="23">
        <v>22680.2</v>
      </c>
      <c r="F47" s="23">
        <v>22672.76</v>
      </c>
      <c r="G47" s="23">
        <f t="shared" si="10"/>
        <v>-7.440000000002328</v>
      </c>
      <c r="H47" s="49">
        <f t="shared" si="5"/>
        <v>-0.0104788732394399</v>
      </c>
      <c r="I47" s="57">
        <f t="shared" si="9"/>
        <v>-0.00032803943527845116</v>
      </c>
      <c r="J47" s="94">
        <f aca="true" t="shared" si="11" ref="J47:J52">E47/M47</f>
        <v>40.28454706927176</v>
      </c>
      <c r="K47" s="71">
        <v>21.2</v>
      </c>
      <c r="L47" s="71">
        <v>20.71</v>
      </c>
      <c r="M47" s="72">
        <v>563</v>
      </c>
    </row>
    <row r="48" spans="1:13" ht="12.75">
      <c r="A48" s="21">
        <v>144</v>
      </c>
      <c r="B48" s="22" t="str">
        <f>VLOOKUP(A48,'SKNR-liste'!A44:H107,4)</f>
        <v>Lykkebo Skole</v>
      </c>
      <c r="C48" s="22"/>
      <c r="D48" s="22"/>
      <c r="E48" s="23">
        <v>16321.73</v>
      </c>
      <c r="F48" s="23">
        <v>16297.3</v>
      </c>
      <c r="G48" s="23">
        <f t="shared" si="10"/>
        <v>-24.43000000000029</v>
      </c>
      <c r="H48" s="49">
        <f t="shared" si="5"/>
        <v>-0.03440845070422576</v>
      </c>
      <c r="I48" s="57">
        <f t="shared" si="9"/>
        <v>-0.0014967776087461495</v>
      </c>
      <c r="J48" s="94">
        <f t="shared" si="11"/>
        <v>41.63706632653061</v>
      </c>
      <c r="K48" s="71">
        <v>23.4</v>
      </c>
      <c r="L48" s="71">
        <v>21.4</v>
      </c>
      <c r="M48" s="72">
        <v>392</v>
      </c>
    </row>
    <row r="49" spans="1:13" ht="12.75">
      <c r="A49" s="25">
        <v>304</v>
      </c>
      <c r="B49" s="22" t="str">
        <f>VLOOKUP(A49,'SKNR-liste'!A64:H127,4)</f>
        <v>Skt. Annæ Gymnasium</v>
      </c>
      <c r="C49" s="24"/>
      <c r="D49" s="24"/>
      <c r="E49" s="27">
        <v>20275.63</v>
      </c>
      <c r="F49" s="27">
        <v>19794.62</v>
      </c>
      <c r="G49" s="23">
        <f t="shared" si="10"/>
        <v>-481.01000000000204</v>
      </c>
      <c r="H49" s="49">
        <f t="shared" si="5"/>
        <v>-0.6774788732394394</v>
      </c>
      <c r="I49" s="57">
        <f t="shared" si="9"/>
        <v>-0.0237235538427167</v>
      </c>
      <c r="J49" s="94">
        <f t="shared" si="11"/>
        <v>36.0776334519573</v>
      </c>
      <c r="K49" s="71">
        <v>27</v>
      </c>
      <c r="L49" s="71">
        <v>26.6</v>
      </c>
      <c r="M49" s="72">
        <v>562</v>
      </c>
    </row>
    <row r="50" spans="1:13" ht="12.75">
      <c r="A50" s="21">
        <v>141</v>
      </c>
      <c r="B50" s="24" t="str">
        <f>VLOOKUP(A50,'SKNR-liste'!A41:H104,4)</f>
        <v>Valby Skole</v>
      </c>
      <c r="C50" s="22"/>
      <c r="D50" s="22"/>
      <c r="E50" s="23">
        <v>17290.67</v>
      </c>
      <c r="F50" s="23">
        <v>17408.67</v>
      </c>
      <c r="G50" s="23">
        <f t="shared" si="10"/>
        <v>118</v>
      </c>
      <c r="H50" s="49">
        <f t="shared" si="5"/>
        <v>0.16619718309859155</v>
      </c>
      <c r="I50" s="57">
        <f t="shared" si="9"/>
        <v>0.006824489739264008</v>
      </c>
      <c r="J50" s="94">
        <f t="shared" si="11"/>
        <v>43.33501253132832</v>
      </c>
      <c r="K50" s="71">
        <v>19.85</v>
      </c>
      <c r="L50" s="71">
        <v>20.4</v>
      </c>
      <c r="M50" s="72">
        <v>399</v>
      </c>
    </row>
    <row r="51" spans="1:13" ht="12.75">
      <c r="A51" s="21">
        <v>147</v>
      </c>
      <c r="B51" s="22" t="str">
        <f>VLOOKUP(A51,'SKNR-liste'!A46:H109,4)</f>
        <v>Vigerslev Allés Skole</v>
      </c>
      <c r="C51" s="22" t="s">
        <v>79</v>
      </c>
      <c r="D51" s="22" t="s">
        <v>79</v>
      </c>
      <c r="E51" s="23">
        <v>14858.9</v>
      </c>
      <c r="F51" s="23">
        <v>14858.9</v>
      </c>
      <c r="G51" s="23">
        <f t="shared" si="10"/>
        <v>0</v>
      </c>
      <c r="H51" s="49">
        <f t="shared" si="5"/>
        <v>0</v>
      </c>
      <c r="I51" s="57">
        <f t="shared" si="9"/>
        <v>0</v>
      </c>
      <c r="J51" s="94">
        <f t="shared" si="11"/>
        <v>42.82103746397694</v>
      </c>
      <c r="K51" s="71">
        <v>22.4</v>
      </c>
      <c r="L51" s="71">
        <v>17.6</v>
      </c>
      <c r="M51" s="72">
        <v>347</v>
      </c>
    </row>
    <row r="52" spans="1:13" ht="13.5" thickBot="1">
      <c r="A52" s="32">
        <v>142</v>
      </c>
      <c r="B52" s="42" t="str">
        <f>VLOOKUP(A52,'SKNR-liste'!A42:H105,4)</f>
        <v>Ålholm Skole</v>
      </c>
      <c r="C52" s="33"/>
      <c r="D52" s="33"/>
      <c r="E52" s="35">
        <v>19041.08</v>
      </c>
      <c r="F52" s="35">
        <v>19296.37</v>
      </c>
      <c r="G52" s="35">
        <f t="shared" si="10"/>
        <v>255.28999999999724</v>
      </c>
      <c r="H52" s="49">
        <f t="shared" si="5"/>
        <v>0.3595633802816863</v>
      </c>
      <c r="I52" s="58">
        <f t="shared" si="9"/>
        <v>0.013407327735611489</v>
      </c>
      <c r="J52" s="100">
        <f t="shared" si="11"/>
        <v>44.4885046728972</v>
      </c>
      <c r="K52" s="67">
        <v>22.4</v>
      </c>
      <c r="L52" s="67">
        <v>22</v>
      </c>
      <c r="M52" s="68">
        <v>428</v>
      </c>
    </row>
    <row r="53" spans="1:13" ht="13.5" thickBot="1">
      <c r="A53" s="16"/>
      <c r="B53" s="17"/>
      <c r="C53" s="17"/>
      <c r="D53" s="17"/>
      <c r="E53" s="18">
        <f>SUM(E46:E52)</f>
        <v>127450.45999999999</v>
      </c>
      <c r="F53" s="18">
        <f>SUM(F46:F52)</f>
        <v>126978.28999999998</v>
      </c>
      <c r="G53" s="18">
        <f>SUM(G46:G52)</f>
        <v>-472.17000000000917</v>
      </c>
      <c r="H53" s="51">
        <f t="shared" si="5"/>
        <v>-0.6650281690140974</v>
      </c>
      <c r="I53" s="59">
        <f t="shared" si="9"/>
        <v>-0.0037047335882507827</v>
      </c>
      <c r="J53" s="95">
        <f>AVERAGE(J46:J52)</f>
        <v>40.88787872478347</v>
      </c>
      <c r="K53" s="95">
        <f>AVERAGE(K46:K52)</f>
        <v>23.021428571428572</v>
      </c>
      <c r="L53" s="95">
        <f>AVERAGE(L46:L52)</f>
        <v>21.90142857142857</v>
      </c>
      <c r="M53" s="99">
        <v>449</v>
      </c>
    </row>
    <row r="54" spans="1:13" ht="12.75">
      <c r="A54" s="80"/>
      <c r="B54" s="81" t="s">
        <v>134</v>
      </c>
      <c r="C54" s="81"/>
      <c r="D54" s="81"/>
      <c r="E54" s="82"/>
      <c r="F54" s="82"/>
      <c r="G54" s="82"/>
      <c r="H54" s="84"/>
      <c r="I54" s="83"/>
      <c r="J54" s="83"/>
      <c r="K54" s="85"/>
      <c r="L54" s="85"/>
      <c r="M54" s="86"/>
    </row>
    <row r="55" spans="1:13" ht="12.75">
      <c r="A55" s="36">
        <v>191</v>
      </c>
      <c r="B55" s="41" t="str">
        <f>VLOOKUP(A55,'SKNR-liste'!A60:H123,4)</f>
        <v>Bellahøj Skole</v>
      </c>
      <c r="C55" s="37"/>
      <c r="D55" s="37"/>
      <c r="E55" s="45">
        <v>18631.35</v>
      </c>
      <c r="F55" s="45">
        <v>18746</v>
      </c>
      <c r="G55" s="38">
        <f aca="true" t="shared" si="12" ref="G55:G65">F55-E55</f>
        <v>114.65000000000146</v>
      </c>
      <c r="H55" s="52">
        <f t="shared" si="5"/>
        <v>0.16147887323943866</v>
      </c>
      <c r="I55" s="60">
        <f t="shared" si="9"/>
        <v>0.006153606689799798</v>
      </c>
      <c r="J55" s="94">
        <f>E55/M55</f>
        <v>42.73245412844037</v>
      </c>
      <c r="K55" s="69">
        <v>19.55</v>
      </c>
      <c r="L55" s="69">
        <v>19.31</v>
      </c>
      <c r="M55" s="70">
        <v>436</v>
      </c>
    </row>
    <row r="56" spans="1:13" ht="12.75">
      <c r="A56" s="21">
        <v>192</v>
      </c>
      <c r="B56" s="22" t="str">
        <f>VLOOKUP(A56,'SKNR-liste'!A61:H124,4)</f>
        <v>Brønshøj Skole</v>
      </c>
      <c r="C56" s="22"/>
      <c r="D56" s="22"/>
      <c r="E56" s="27">
        <v>25283.36</v>
      </c>
      <c r="F56" s="27">
        <v>24769.31</v>
      </c>
      <c r="G56" s="23">
        <f t="shared" si="12"/>
        <v>-514.0499999999993</v>
      </c>
      <c r="H56" s="49">
        <f t="shared" si="5"/>
        <v>-0.7240140845070412</v>
      </c>
      <c r="I56" s="57">
        <f t="shared" si="9"/>
        <v>-0.020331554033957484</v>
      </c>
      <c r="J56" s="94">
        <f aca="true" t="shared" si="13" ref="J56:J65">E56/M56</f>
        <v>35.96495021337127</v>
      </c>
      <c r="K56" s="71">
        <v>25.4</v>
      </c>
      <c r="L56" s="71">
        <v>23.28</v>
      </c>
      <c r="M56" s="72">
        <v>703</v>
      </c>
    </row>
    <row r="57" spans="1:13" ht="12.75">
      <c r="A57" s="25">
        <v>114</v>
      </c>
      <c r="B57" s="22" t="str">
        <f>VLOOKUP(A57,'SKNR-liste'!A31:H94,4)</f>
        <v>Husum Skole</v>
      </c>
      <c r="C57" s="26"/>
      <c r="D57" s="26" t="s">
        <v>79</v>
      </c>
      <c r="E57" s="27">
        <v>21152.19</v>
      </c>
      <c r="F57" s="27">
        <v>21097.55</v>
      </c>
      <c r="G57" s="23">
        <f t="shared" si="12"/>
        <v>-54.63999999999942</v>
      </c>
      <c r="H57" s="49">
        <f aca="true" t="shared" si="14" ref="H57:H86">G57/710</f>
        <v>-0.07695774647887242</v>
      </c>
      <c r="I57" s="57">
        <f t="shared" si="9"/>
        <v>-0.0025831840580100417</v>
      </c>
      <c r="J57" s="94">
        <f t="shared" si="13"/>
        <v>37.503882978723404</v>
      </c>
      <c r="K57" s="71">
        <v>21.53</v>
      </c>
      <c r="L57" s="71">
        <v>21.5</v>
      </c>
      <c r="M57" s="72">
        <v>564</v>
      </c>
    </row>
    <row r="58" spans="1:13" ht="12.75">
      <c r="A58" s="21">
        <v>121</v>
      </c>
      <c r="B58" s="22" t="str">
        <f>VLOOKUP(A58,'SKNR-liste'!A33:H96,4)</f>
        <v>Hyltebjerg Skole</v>
      </c>
      <c r="C58" s="22"/>
      <c r="D58" s="22"/>
      <c r="E58" s="23">
        <v>23350.92</v>
      </c>
      <c r="F58" s="23">
        <v>22919.97</v>
      </c>
      <c r="G58" s="23">
        <f t="shared" si="12"/>
        <v>-430.9499999999971</v>
      </c>
      <c r="H58" s="49">
        <f t="shared" si="14"/>
        <v>-0.6069718309859113</v>
      </c>
      <c r="I58" s="57">
        <f t="shared" si="9"/>
        <v>-0.018455375634022005</v>
      </c>
      <c r="J58" s="94">
        <f t="shared" si="13"/>
        <v>36.542910798122065</v>
      </c>
      <c r="K58" s="71">
        <v>23.67</v>
      </c>
      <c r="L58" s="71">
        <v>23.73</v>
      </c>
      <c r="M58" s="72">
        <v>639</v>
      </c>
    </row>
    <row r="59" spans="1:13" ht="12.75">
      <c r="A59" s="21">
        <v>124</v>
      </c>
      <c r="B59" s="22" t="str">
        <f>VLOOKUP(A59,'SKNR-liste'!A36:H99,4)</f>
        <v>Katrinedals Skole</v>
      </c>
      <c r="C59" s="22"/>
      <c r="D59" s="22"/>
      <c r="E59" s="23">
        <v>22439.58</v>
      </c>
      <c r="F59" s="23">
        <v>22002.47</v>
      </c>
      <c r="G59" s="23">
        <f t="shared" si="12"/>
        <v>-437.1100000000006</v>
      </c>
      <c r="H59" s="49">
        <f t="shared" si="14"/>
        <v>-0.6156478873239445</v>
      </c>
      <c r="I59" s="57">
        <f t="shared" si="9"/>
        <v>-0.01947941984653904</v>
      </c>
      <c r="J59" s="94">
        <f t="shared" si="13"/>
        <v>36.487121951219514</v>
      </c>
      <c r="K59" s="71">
        <v>21.67</v>
      </c>
      <c r="L59" s="71">
        <v>24.33</v>
      </c>
      <c r="M59" s="72">
        <v>615</v>
      </c>
    </row>
    <row r="60" spans="1:13" ht="12.75">
      <c r="A60" s="21">
        <v>123</v>
      </c>
      <c r="B60" s="22" t="str">
        <f>VLOOKUP(A60,'SKNR-liste'!A35:H98,4)</f>
        <v>Kirkebjerg Skole</v>
      </c>
      <c r="C60" s="22"/>
      <c r="D60" s="22"/>
      <c r="E60" s="23">
        <v>20602.39</v>
      </c>
      <c r="F60" s="23">
        <v>20245.43</v>
      </c>
      <c r="G60" s="23">
        <f t="shared" si="12"/>
        <v>-356.9599999999991</v>
      </c>
      <c r="H60" s="49">
        <f t="shared" si="14"/>
        <v>-0.5027605633802804</v>
      </c>
      <c r="I60" s="57">
        <f t="shared" si="9"/>
        <v>-0.017326145170535996</v>
      </c>
      <c r="J60" s="94">
        <f t="shared" si="13"/>
        <v>37.188429602888085</v>
      </c>
      <c r="K60" s="71">
        <v>21.93</v>
      </c>
      <c r="L60" s="71">
        <v>22.54</v>
      </c>
      <c r="M60" s="72">
        <v>554</v>
      </c>
    </row>
    <row r="61" spans="1:13" ht="12.75">
      <c r="A61" s="21">
        <v>115</v>
      </c>
      <c r="B61" s="22" t="str">
        <f>VLOOKUP(A61,'SKNR-liste'!A32:H95,4)</f>
        <v>Korsager Skole</v>
      </c>
      <c r="C61" s="22"/>
      <c r="D61" s="22"/>
      <c r="E61" s="23">
        <v>20112.27</v>
      </c>
      <c r="F61" s="23">
        <v>19950.77</v>
      </c>
      <c r="G61" s="23">
        <f t="shared" si="12"/>
        <v>-161.5</v>
      </c>
      <c r="H61" s="49">
        <f t="shared" si="14"/>
        <v>-0.22746478873239437</v>
      </c>
      <c r="I61" s="57">
        <f t="shared" si="9"/>
        <v>-0.00802992402150528</v>
      </c>
      <c r="J61" s="94">
        <f t="shared" si="13"/>
        <v>39.1289299610895</v>
      </c>
      <c r="K61" s="71">
        <v>22.14</v>
      </c>
      <c r="L61" s="71">
        <v>21.17</v>
      </c>
      <c r="M61" s="72">
        <v>514</v>
      </c>
    </row>
    <row r="62" spans="1:13" ht="12.75">
      <c r="A62" s="21">
        <v>193</v>
      </c>
      <c r="B62" s="22" t="str">
        <f>VLOOKUP(A62,'SKNR-liste'!A62:H125,4)</f>
        <v>Rødkilde Skole</v>
      </c>
      <c r="C62" s="22"/>
      <c r="D62" s="22"/>
      <c r="E62" s="27">
        <v>25639</v>
      </c>
      <c r="F62" s="27">
        <v>25232.77</v>
      </c>
      <c r="G62" s="23">
        <f t="shared" si="12"/>
        <v>-406.22999999999956</v>
      </c>
      <c r="H62" s="49">
        <f t="shared" si="14"/>
        <v>-0.5721549295774642</v>
      </c>
      <c r="I62" s="57">
        <f t="shared" si="9"/>
        <v>-0.01584422169351377</v>
      </c>
      <c r="J62" s="94">
        <f t="shared" si="13"/>
        <v>36.732091690544415</v>
      </c>
      <c r="K62" s="71">
        <v>23.11</v>
      </c>
      <c r="L62" s="71">
        <v>22.19</v>
      </c>
      <c r="M62" s="72">
        <v>698</v>
      </c>
    </row>
    <row r="63" spans="1:13" ht="12.75">
      <c r="A63" s="21">
        <v>112</v>
      </c>
      <c r="B63" s="24" t="str">
        <f>VLOOKUP(A63,'SKNR-liste'!A29:H92,4)</f>
        <v>Tingbjerg Skole</v>
      </c>
      <c r="C63" s="22"/>
      <c r="D63" s="22"/>
      <c r="E63" s="23">
        <v>20850.52</v>
      </c>
      <c r="F63" s="23">
        <v>21386.99</v>
      </c>
      <c r="G63" s="23">
        <f t="shared" si="12"/>
        <v>536.4700000000012</v>
      </c>
      <c r="H63" s="49">
        <f t="shared" si="14"/>
        <v>0.7555915492957763</v>
      </c>
      <c r="I63" s="57">
        <f t="shared" si="9"/>
        <v>0.02572933432835254</v>
      </c>
      <c r="J63" s="94">
        <f t="shared" si="13"/>
        <v>47.495489749430526</v>
      </c>
      <c r="K63" s="71">
        <v>18.47</v>
      </c>
      <c r="L63" s="71">
        <v>18.45</v>
      </c>
      <c r="M63" s="72">
        <v>439</v>
      </c>
    </row>
    <row r="64" spans="1:13" ht="12.75">
      <c r="A64" s="21">
        <v>122</v>
      </c>
      <c r="B64" s="22" t="str">
        <f>VLOOKUP(A64,'SKNR-liste'!A34:H97,4)</f>
        <v>Vanløse Skole</v>
      </c>
      <c r="C64" s="22"/>
      <c r="D64" s="22"/>
      <c r="E64" s="23">
        <v>15081.41</v>
      </c>
      <c r="F64" s="23">
        <v>14999.68</v>
      </c>
      <c r="G64" s="23">
        <f t="shared" si="12"/>
        <v>-81.72999999999956</v>
      </c>
      <c r="H64" s="49">
        <f t="shared" si="14"/>
        <v>-0.11511267605633742</v>
      </c>
      <c r="I64" s="57">
        <f t="shared" si="9"/>
        <v>-0.005419254565720285</v>
      </c>
      <c r="J64" s="94">
        <f t="shared" si="13"/>
        <v>41.20603825136612</v>
      </c>
      <c r="K64" s="71">
        <v>22.3</v>
      </c>
      <c r="L64" s="71">
        <v>17.9</v>
      </c>
      <c r="M64" s="72">
        <v>366</v>
      </c>
    </row>
    <row r="65" spans="1:13" ht="13.5" thickBot="1">
      <c r="A65" s="32">
        <v>113</v>
      </c>
      <c r="B65" s="42" t="str">
        <f>VLOOKUP(A65,'SKNR-liste'!A30:H93,4)</f>
        <v>Voldparkens Skole</v>
      </c>
      <c r="C65" s="33"/>
      <c r="D65" s="33"/>
      <c r="E65" s="35">
        <v>13829.93</v>
      </c>
      <c r="F65" s="35">
        <v>14109.23</v>
      </c>
      <c r="G65" s="35">
        <f t="shared" si="12"/>
        <v>279.2999999999993</v>
      </c>
      <c r="H65" s="49">
        <f t="shared" si="14"/>
        <v>0.39338028169013983</v>
      </c>
      <c r="I65" s="58">
        <f t="shared" si="9"/>
        <v>0.0201953299835935</v>
      </c>
      <c r="J65" s="94">
        <f t="shared" si="13"/>
        <v>47.36277397260274</v>
      </c>
      <c r="K65" s="67">
        <v>19.6</v>
      </c>
      <c r="L65" s="67">
        <v>15.63</v>
      </c>
      <c r="M65" s="68">
        <v>292</v>
      </c>
    </row>
    <row r="66" spans="1:13" ht="13.5" thickBot="1">
      <c r="A66" s="16"/>
      <c r="B66" s="17"/>
      <c r="C66" s="17"/>
      <c r="D66" s="17"/>
      <c r="E66" s="18">
        <f>SUM(E55:E65)</f>
        <v>226972.91999999995</v>
      </c>
      <c r="F66" s="18">
        <f>SUM(F55:F65)</f>
        <v>225460.16999999998</v>
      </c>
      <c r="G66" s="18">
        <f>SUM(G55:G65)</f>
        <v>-1512.7499999999927</v>
      </c>
      <c r="H66" s="51">
        <f t="shared" si="14"/>
        <v>-2.130633802816891</v>
      </c>
      <c r="I66" s="59">
        <f t="shared" si="9"/>
        <v>-0.0066648920056188695</v>
      </c>
      <c r="J66" s="95">
        <f>AVERAGE(J55:J65)</f>
        <v>39.84955211798163</v>
      </c>
      <c r="K66" s="95">
        <f>AVERAGE(K55:K65)</f>
        <v>21.76090909090909</v>
      </c>
      <c r="L66" s="95">
        <f>AVERAGE(L55:L65)</f>
        <v>20.91181818181818</v>
      </c>
      <c r="M66" s="99">
        <v>529.0909090909091</v>
      </c>
    </row>
    <row r="67" spans="1:13" ht="12.75">
      <c r="A67" s="80"/>
      <c r="B67" s="81" t="s">
        <v>135</v>
      </c>
      <c r="C67" s="81"/>
      <c r="D67" s="81"/>
      <c r="E67" s="82"/>
      <c r="F67" s="82"/>
      <c r="G67" s="82"/>
      <c r="H67" s="84"/>
      <c r="I67" s="83"/>
      <c r="J67" s="83"/>
      <c r="K67" s="78"/>
      <c r="L67" s="78"/>
      <c r="M67" s="79"/>
    </row>
    <row r="68" spans="1:13" s="2" customFormat="1" ht="12.75">
      <c r="A68" s="36">
        <v>151</v>
      </c>
      <c r="B68" s="41" t="str">
        <f>VLOOKUP(A68,'SKNR-liste'!A47:H110,4)</f>
        <v>Bavnehøj Skole</v>
      </c>
      <c r="C68" s="37"/>
      <c r="D68" s="37"/>
      <c r="E68" s="38">
        <v>13893.94</v>
      </c>
      <c r="F68" s="38">
        <v>13998.69</v>
      </c>
      <c r="G68" s="38">
        <f aca="true" t="shared" si="15" ref="G68:G73">F68-E68</f>
        <v>104.75</v>
      </c>
      <c r="H68" s="52">
        <f t="shared" si="14"/>
        <v>0.14753521126760563</v>
      </c>
      <c r="I68" s="60">
        <f t="shared" si="9"/>
        <v>0.007539258122605971</v>
      </c>
      <c r="J68" s="94">
        <f aca="true" t="shared" si="16" ref="J68:J73">E68/M68</f>
        <v>44.248216560509555</v>
      </c>
      <c r="K68" s="71">
        <v>19</v>
      </c>
      <c r="L68" s="71">
        <v>19.75</v>
      </c>
      <c r="M68" s="72">
        <v>314</v>
      </c>
    </row>
    <row r="69" spans="1:13" ht="12.75">
      <c r="A69" s="21">
        <v>152</v>
      </c>
      <c r="B69" s="24" t="str">
        <f>VLOOKUP(A69,'SKNR-liste'!A48:H111,4)</f>
        <v>Ellebjerg Skole</v>
      </c>
      <c r="C69" s="22"/>
      <c r="D69" s="22"/>
      <c r="E69" s="23">
        <v>17259.57</v>
      </c>
      <c r="F69" s="23">
        <v>17466.72</v>
      </c>
      <c r="G69" s="23">
        <f t="shared" si="15"/>
        <v>207.15000000000146</v>
      </c>
      <c r="H69" s="49">
        <f t="shared" si="14"/>
        <v>0.2917605633802837</v>
      </c>
      <c r="I69" s="57">
        <f t="shared" si="9"/>
        <v>0.012002037130704963</v>
      </c>
      <c r="J69" s="94">
        <f t="shared" si="16"/>
        <v>44.71391191709844</v>
      </c>
      <c r="K69" s="71">
        <v>20.38</v>
      </c>
      <c r="L69" s="71">
        <v>18.89</v>
      </c>
      <c r="M69" s="72">
        <v>386</v>
      </c>
    </row>
    <row r="70" spans="1:13" ht="12.75">
      <c r="A70" s="21">
        <v>135</v>
      </c>
      <c r="B70" s="22" t="str">
        <f>VLOOKUP(A70,'SKNR-liste'!A39:H102,4)</f>
        <v>Enghave Plads Skole</v>
      </c>
      <c r="C70" s="22"/>
      <c r="D70" s="22"/>
      <c r="E70" s="23">
        <v>14898.88</v>
      </c>
      <c r="F70" s="23">
        <v>14780.65</v>
      </c>
      <c r="G70" s="23">
        <f t="shared" si="15"/>
        <v>-118.22999999999956</v>
      </c>
      <c r="H70" s="49">
        <f t="shared" si="14"/>
        <v>-0.16652112676056277</v>
      </c>
      <c r="I70" s="57">
        <f t="shared" si="9"/>
        <v>-0.00793549582250475</v>
      </c>
      <c r="J70" s="94">
        <f t="shared" si="16"/>
        <v>40.70732240437158</v>
      </c>
      <c r="K70" s="71">
        <v>23.5</v>
      </c>
      <c r="L70" s="71">
        <v>20.22</v>
      </c>
      <c r="M70" s="72">
        <v>366</v>
      </c>
    </row>
    <row r="71" spans="1:13" ht="12.75">
      <c r="A71" s="21">
        <v>133</v>
      </c>
      <c r="B71" s="22" t="str">
        <f>VLOOKUP(A71,'SKNR-liste'!A38:H101,4)</f>
        <v>Matthæusgades Skole</v>
      </c>
      <c r="C71" s="22" t="s">
        <v>79</v>
      </c>
      <c r="D71" s="22" t="s">
        <v>79</v>
      </c>
      <c r="E71" s="23">
        <v>10023.2</v>
      </c>
      <c r="F71" s="23">
        <v>10023.2</v>
      </c>
      <c r="G71" s="23">
        <f t="shared" si="15"/>
        <v>0</v>
      </c>
      <c r="H71" s="49">
        <f t="shared" si="14"/>
        <v>0</v>
      </c>
      <c r="I71" s="57">
        <f t="shared" si="9"/>
        <v>0</v>
      </c>
      <c r="J71" s="94">
        <f t="shared" si="16"/>
        <v>43.20344827586207</v>
      </c>
      <c r="K71" s="71">
        <v>19.75</v>
      </c>
      <c r="L71" s="71">
        <v>20.2</v>
      </c>
      <c r="M71" s="72">
        <v>232</v>
      </c>
    </row>
    <row r="72" spans="1:13" ht="12.75">
      <c r="A72" s="21">
        <v>132</v>
      </c>
      <c r="B72" s="24" t="str">
        <f>VLOOKUP(A72,'SKNR-liste'!A37:H100,4)</f>
        <v>Oehlenschlægersgades Skole</v>
      </c>
      <c r="C72" s="22"/>
      <c r="D72" s="22"/>
      <c r="E72" s="23">
        <v>13453.46</v>
      </c>
      <c r="F72" s="23">
        <v>13529.73</v>
      </c>
      <c r="G72" s="23">
        <f t="shared" si="15"/>
        <v>76.27000000000044</v>
      </c>
      <c r="H72" s="49">
        <f t="shared" si="14"/>
        <v>0.10742253521126822</v>
      </c>
      <c r="I72" s="57">
        <f t="shared" si="9"/>
        <v>0.0056691735806253885</v>
      </c>
      <c r="J72" s="94">
        <f t="shared" si="16"/>
        <v>43.82234527687296</v>
      </c>
      <c r="K72" s="71">
        <v>20.21</v>
      </c>
      <c r="L72" s="71">
        <v>15.6</v>
      </c>
      <c r="M72" s="72">
        <v>307</v>
      </c>
    </row>
    <row r="73" spans="1:13" ht="13.5" thickBot="1">
      <c r="A73" s="32">
        <v>138</v>
      </c>
      <c r="B73" s="42" t="str">
        <f>VLOOKUP(A73,'SKNR-liste'!A40:H103,4)</f>
        <v>Vesterbro Ny Skole</v>
      </c>
      <c r="C73" s="33"/>
      <c r="D73" s="33"/>
      <c r="E73" s="35">
        <v>17501.28</v>
      </c>
      <c r="F73" s="35">
        <v>17720.1</v>
      </c>
      <c r="G73" s="35">
        <f t="shared" si="15"/>
        <v>218.8199999999997</v>
      </c>
      <c r="H73" s="49">
        <f t="shared" si="14"/>
        <v>0.3081971830985911</v>
      </c>
      <c r="I73" s="58">
        <f t="shared" si="9"/>
        <v>0.012503085488604246</v>
      </c>
      <c r="J73" s="94">
        <f t="shared" si="16"/>
        <v>44.76030690537084</v>
      </c>
      <c r="K73" s="67">
        <v>18.75</v>
      </c>
      <c r="L73" s="67">
        <v>15.46</v>
      </c>
      <c r="M73" s="68">
        <v>391</v>
      </c>
    </row>
    <row r="74" spans="1:13" ht="13.5" thickBot="1">
      <c r="A74" s="16"/>
      <c r="B74" s="17"/>
      <c r="C74" s="17"/>
      <c r="D74" s="17"/>
      <c r="E74" s="18">
        <f>SUM(E68:E73)</f>
        <v>87030.32999999999</v>
      </c>
      <c r="F74" s="18">
        <f>SUM(F68:F73)</f>
        <v>87519.09</v>
      </c>
      <c r="G74" s="18">
        <f>SUM(G68:G73)</f>
        <v>488.76000000000204</v>
      </c>
      <c r="H74" s="51">
        <f t="shared" si="14"/>
        <v>0.688394366197186</v>
      </c>
      <c r="I74" s="59">
        <f t="shared" si="9"/>
        <v>0.005615973190036271</v>
      </c>
      <c r="J74" s="95">
        <f>AVERAGE(J68:J73)</f>
        <v>43.575925223347575</v>
      </c>
      <c r="K74" s="95">
        <f>AVERAGE(K68:K73)</f>
        <v>20.265</v>
      </c>
      <c r="L74" s="95">
        <f>AVERAGE(L68:L73)</f>
        <v>18.353333333333335</v>
      </c>
      <c r="M74" s="99">
        <v>332.6666666666667</v>
      </c>
    </row>
    <row r="75" spans="1:13" ht="12.75">
      <c r="A75" s="80"/>
      <c r="B75" s="81" t="s">
        <v>136</v>
      </c>
      <c r="C75" s="81"/>
      <c r="D75" s="81"/>
      <c r="E75" s="82"/>
      <c r="F75" s="82"/>
      <c r="G75" s="82"/>
      <c r="H75" s="47"/>
      <c r="I75" s="83"/>
      <c r="J75" s="96"/>
      <c r="K75" s="78"/>
      <c r="L75" s="78"/>
      <c r="M75" s="79"/>
    </row>
    <row r="76" spans="1:13" ht="12.75">
      <c r="A76" s="36">
        <v>48</v>
      </c>
      <c r="B76" s="37" t="str">
        <f>VLOOKUP(A76,'SKNR-liste'!A11:H74,4)</f>
        <v>Heibergskolen</v>
      </c>
      <c r="C76" s="37"/>
      <c r="D76" s="37"/>
      <c r="E76" s="38">
        <v>14299.45</v>
      </c>
      <c r="F76" s="38">
        <v>13965.94</v>
      </c>
      <c r="G76" s="38">
        <f aca="true" t="shared" si="17" ref="G76:G84">F76-E76</f>
        <v>-333.5100000000002</v>
      </c>
      <c r="H76" s="49">
        <f t="shared" si="14"/>
        <v>-0.4697323943661975</v>
      </c>
      <c r="I76" s="60">
        <f t="shared" si="9"/>
        <v>-0.02332327467140346</v>
      </c>
      <c r="J76" s="94">
        <f>E76/M76</f>
        <v>37.729419525065964</v>
      </c>
      <c r="K76" s="71">
        <v>25.08</v>
      </c>
      <c r="L76" s="71">
        <v>25.5</v>
      </c>
      <c r="M76" s="72">
        <v>379</v>
      </c>
    </row>
    <row r="77" spans="1:13" ht="12.75">
      <c r="A77" s="21">
        <v>54</v>
      </c>
      <c r="B77" s="24" t="str">
        <f>VLOOKUP(A77,'SKNR-liste'!A14:H77,4)</f>
        <v>Kildevældsskolen</v>
      </c>
      <c r="C77" s="22"/>
      <c r="D77" s="22"/>
      <c r="E77" s="23">
        <v>21663.4</v>
      </c>
      <c r="F77" s="23">
        <v>21768.11</v>
      </c>
      <c r="G77" s="23">
        <f t="shared" si="17"/>
        <v>104.70999999999913</v>
      </c>
      <c r="H77" s="49">
        <f t="shared" si="14"/>
        <v>0.1474788732394354</v>
      </c>
      <c r="I77" s="57">
        <f t="shared" si="9"/>
        <v>0.004833497973540586</v>
      </c>
      <c r="J77" s="94">
        <f aca="true" t="shared" si="18" ref="J77:J85">E77/M77</f>
        <v>41.660384615384615</v>
      </c>
      <c r="K77" s="71">
        <v>20.38</v>
      </c>
      <c r="L77" s="71">
        <v>19.64</v>
      </c>
      <c r="M77" s="72">
        <v>520</v>
      </c>
    </row>
    <row r="78" spans="1:13" ht="12.75">
      <c r="A78" s="21">
        <v>71</v>
      </c>
      <c r="B78" s="24" t="str">
        <f>VLOOKUP(A78,'SKNR-liste'!A21:H84,4)</f>
        <v>Klostervængets Skole</v>
      </c>
      <c r="C78" s="22"/>
      <c r="D78" s="22"/>
      <c r="E78" s="23">
        <v>15441.4</v>
      </c>
      <c r="F78" s="23">
        <v>16077.06</v>
      </c>
      <c r="G78" s="23">
        <f t="shared" si="17"/>
        <v>635.6599999999999</v>
      </c>
      <c r="H78" s="49">
        <f t="shared" si="14"/>
        <v>0.8952957746478871</v>
      </c>
      <c r="I78" s="57">
        <f t="shared" si="9"/>
        <v>0.0411659564547256</v>
      </c>
      <c r="J78" s="94">
        <f t="shared" si="18"/>
        <v>53.61597222222222</v>
      </c>
      <c r="K78" s="71">
        <v>17.78</v>
      </c>
      <c r="L78" s="71">
        <v>15.9</v>
      </c>
      <c r="M78" s="72">
        <v>288</v>
      </c>
    </row>
    <row r="79" spans="1:13" ht="12.75">
      <c r="A79" s="21">
        <v>46</v>
      </c>
      <c r="B79" s="22" t="str">
        <f>VLOOKUP(A79,'SKNR-liste'!A10:H73,4)</f>
        <v>Langelinieskolen</v>
      </c>
      <c r="C79" s="22" t="s">
        <v>79</v>
      </c>
      <c r="D79" s="22" t="s">
        <v>79</v>
      </c>
      <c r="E79" s="23">
        <v>17177.25</v>
      </c>
      <c r="F79" s="23">
        <v>17177.25</v>
      </c>
      <c r="G79" s="23">
        <f t="shared" si="17"/>
        <v>0</v>
      </c>
      <c r="H79" s="49">
        <f t="shared" si="14"/>
        <v>0</v>
      </c>
      <c r="I79" s="57">
        <f aca="true" t="shared" si="19" ref="I79:I86">-(E79-F79)/E79</f>
        <v>0</v>
      </c>
      <c r="J79" s="94">
        <f t="shared" si="18"/>
        <v>39.487931034482756</v>
      </c>
      <c r="K79" s="71">
        <v>21.25</v>
      </c>
      <c r="L79" s="71">
        <v>20</v>
      </c>
      <c r="M79" s="72">
        <v>435</v>
      </c>
    </row>
    <row r="80" spans="1:13" ht="12.75">
      <c r="A80" s="25">
        <v>85</v>
      </c>
      <c r="B80" s="22" t="str">
        <f>VLOOKUP(A80,'SKNR-liste'!A24:H87,4)</f>
        <v>Lundehusskolen</v>
      </c>
      <c r="C80" s="26"/>
      <c r="D80" s="26"/>
      <c r="E80" s="27">
        <v>21329.46</v>
      </c>
      <c r="F80" s="27">
        <v>21272</v>
      </c>
      <c r="G80" s="23">
        <f t="shared" si="17"/>
        <v>-57.45999999999913</v>
      </c>
      <c r="H80" s="49">
        <f t="shared" si="14"/>
        <v>-0.0809295774647875</v>
      </c>
      <c r="I80" s="57">
        <f t="shared" si="19"/>
        <v>-0.002693926616051186</v>
      </c>
      <c r="J80" s="94">
        <f t="shared" si="18"/>
        <v>40.01774859287054</v>
      </c>
      <c r="K80" s="71">
        <v>21.53</v>
      </c>
      <c r="L80" s="71">
        <v>20.38</v>
      </c>
      <c r="M80" s="72">
        <v>533</v>
      </c>
    </row>
    <row r="81" spans="1:13" ht="12.75">
      <c r="A81" s="25">
        <v>44</v>
      </c>
      <c r="B81" s="22" t="str">
        <f>VLOOKUP(A81,'SKNR-liste'!A8:H71,4)</f>
        <v>Randersgades Skole</v>
      </c>
      <c r="C81" s="26" t="s">
        <v>79</v>
      </c>
      <c r="D81" s="26" t="s">
        <v>79</v>
      </c>
      <c r="E81" s="27">
        <v>14023.1</v>
      </c>
      <c r="F81" s="27">
        <v>14023.1</v>
      </c>
      <c r="G81" s="23">
        <f t="shared" si="17"/>
        <v>0</v>
      </c>
      <c r="H81" s="49">
        <f t="shared" si="14"/>
        <v>0</v>
      </c>
      <c r="I81" s="57">
        <f t="shared" si="19"/>
        <v>0</v>
      </c>
      <c r="J81" s="94">
        <f t="shared" si="18"/>
        <v>40.41239193083574</v>
      </c>
      <c r="K81" s="71">
        <v>22.7</v>
      </c>
      <c r="L81" s="71">
        <v>16.9</v>
      </c>
      <c r="M81" s="72">
        <v>347</v>
      </c>
    </row>
    <row r="82" spans="1:13" ht="12.75">
      <c r="A82" s="21">
        <v>49</v>
      </c>
      <c r="B82" s="22" t="str">
        <f>VLOOKUP(A82,'SKNR-liste'!A12:H75,4)</f>
        <v>Sortedamskolen</v>
      </c>
      <c r="C82" s="22"/>
      <c r="D82" s="22"/>
      <c r="E82" s="23">
        <v>21317.48</v>
      </c>
      <c r="F82" s="23">
        <v>20942.11</v>
      </c>
      <c r="G82" s="23">
        <f t="shared" si="17"/>
        <v>-375.369999999999</v>
      </c>
      <c r="H82" s="49">
        <f t="shared" si="14"/>
        <v>-0.5286901408450689</v>
      </c>
      <c r="I82" s="57">
        <f t="shared" si="19"/>
        <v>-0.017608554106770546</v>
      </c>
      <c r="J82" s="94">
        <f t="shared" si="18"/>
        <v>37.00951388888889</v>
      </c>
      <c r="K82" s="71">
        <v>23.27</v>
      </c>
      <c r="L82" s="71">
        <v>22.31</v>
      </c>
      <c r="M82" s="72">
        <v>576</v>
      </c>
    </row>
    <row r="83" spans="1:13" ht="12.75">
      <c r="A83" s="21">
        <v>51</v>
      </c>
      <c r="B83" s="22" t="str">
        <f>VLOOKUP(A83,'SKNR-liste'!A13:H76,4)</f>
        <v>Strandvejsskolen</v>
      </c>
      <c r="C83" s="22"/>
      <c r="D83" s="22"/>
      <c r="E83" s="23">
        <v>16498.67</v>
      </c>
      <c r="F83" s="23">
        <v>16311.51</v>
      </c>
      <c r="G83" s="23">
        <f t="shared" si="17"/>
        <v>-187.15999999999804</v>
      </c>
      <c r="H83" s="49">
        <f t="shared" si="14"/>
        <v>-0.26360563380281415</v>
      </c>
      <c r="I83" s="57">
        <f t="shared" si="19"/>
        <v>-0.011343944693723679</v>
      </c>
      <c r="J83" s="94">
        <f t="shared" si="18"/>
        <v>39.376300715990446</v>
      </c>
      <c r="K83" s="71">
        <v>20.19</v>
      </c>
      <c r="L83" s="71">
        <v>17.6</v>
      </c>
      <c r="M83" s="72">
        <v>419</v>
      </c>
    </row>
    <row r="84" spans="1:13" s="2" customFormat="1" ht="12.75">
      <c r="A84" s="39">
        <v>45</v>
      </c>
      <c r="B84" s="33" t="str">
        <f>VLOOKUP(A84,'SKNR-liste'!A9:H72,4)</f>
        <v>Vibenshus Skole</v>
      </c>
      <c r="C84" s="40"/>
      <c r="D84" s="40"/>
      <c r="E84" s="34">
        <v>17576.73</v>
      </c>
      <c r="F84" s="34">
        <v>17348.37</v>
      </c>
      <c r="G84" s="35">
        <f t="shared" si="17"/>
        <v>-228.36000000000058</v>
      </c>
      <c r="H84" s="49">
        <f t="shared" si="14"/>
        <v>-0.32163380281690224</v>
      </c>
      <c r="I84" s="58">
        <f t="shared" si="19"/>
        <v>-0.012992177725891027</v>
      </c>
      <c r="J84" s="94">
        <f t="shared" si="18"/>
        <v>38.71526431718062</v>
      </c>
      <c r="K84" s="71">
        <v>20.21</v>
      </c>
      <c r="L84" s="71">
        <v>20.73</v>
      </c>
      <c r="M84" s="72">
        <v>454</v>
      </c>
    </row>
    <row r="85" spans="1:13" s="2" customFormat="1" ht="13.5" thickBot="1">
      <c r="A85" s="39">
        <v>16</v>
      </c>
      <c r="B85" s="33" t="str">
        <f>VLOOKUP(A85,'SKNR-liste'!A5:H68,4)</f>
        <v>Øster Farimagsgades Skole</v>
      </c>
      <c r="C85" s="40"/>
      <c r="D85" s="40"/>
      <c r="E85" s="34">
        <v>17678.67</v>
      </c>
      <c r="F85" s="34">
        <v>17228.57</v>
      </c>
      <c r="G85" s="35">
        <f>F85-E85</f>
        <v>-450.09999999999854</v>
      </c>
      <c r="H85" s="49">
        <f>G85/710</f>
        <v>-0.6339436619718289</v>
      </c>
      <c r="I85" s="58">
        <f>-(E85-F85)/E85</f>
        <v>-0.025460060061079176</v>
      </c>
      <c r="J85" s="94">
        <f t="shared" si="18"/>
        <v>36.301170431211496</v>
      </c>
      <c r="K85" s="67">
        <v>25</v>
      </c>
      <c r="L85" s="67">
        <v>26.6</v>
      </c>
      <c r="M85" s="68">
        <v>487</v>
      </c>
    </row>
    <row r="86" spans="1:13" s="2" customFormat="1" ht="13.5" thickBot="1">
      <c r="A86" s="16"/>
      <c r="B86" s="17"/>
      <c r="C86" s="17"/>
      <c r="D86" s="17"/>
      <c r="E86" s="18">
        <f>SUM(E76:E85)</f>
        <v>177005.61</v>
      </c>
      <c r="F86" s="18">
        <f>SUM(F76:F85)</f>
        <v>176114.02000000002</v>
      </c>
      <c r="G86" s="18">
        <f>SUM(G76:G85)</f>
        <v>-891.5899999999965</v>
      </c>
      <c r="H86" s="51">
        <f t="shared" si="14"/>
        <v>-1.2557605633802769</v>
      </c>
      <c r="I86" s="59">
        <f t="shared" si="19"/>
        <v>-0.0050370719888480795</v>
      </c>
      <c r="J86" s="95">
        <f>AVERAGE(J76:J85)</f>
        <v>40.43260972741333</v>
      </c>
      <c r="K86" s="95">
        <f>AVERAGE(K76:K85)</f>
        <v>21.739</v>
      </c>
      <c r="L86" s="95">
        <f>AVERAGE(L76:L85)</f>
        <v>20.555999999999997</v>
      </c>
      <c r="M86" s="99">
        <v>443.8</v>
      </c>
    </row>
    <row r="87" spans="1:13" s="2" customFormat="1" ht="13.5" thickBot="1">
      <c r="A87" s="15"/>
      <c r="B87" s="13"/>
      <c r="C87" s="13"/>
      <c r="D87" s="13"/>
      <c r="E87" s="14"/>
      <c r="F87" s="14"/>
      <c r="G87" s="14"/>
      <c r="H87" s="48"/>
      <c r="I87" s="55"/>
      <c r="J87" s="97"/>
      <c r="K87" s="9"/>
      <c r="L87" s="9"/>
      <c r="M87" s="65"/>
    </row>
    <row r="88" spans="1:13" s="2" customFormat="1" ht="13.5" thickBot="1">
      <c r="A88" s="16"/>
      <c r="B88" s="17" t="s">
        <v>91</v>
      </c>
      <c r="C88" s="17" t="s">
        <v>90</v>
      </c>
      <c r="D88" s="17" t="s">
        <v>94</v>
      </c>
      <c r="E88" s="18">
        <f>E20+E28+E34+E44+E53+E66+E74+E86</f>
        <v>1071136.6599999997</v>
      </c>
      <c r="F88" s="18">
        <f>F20+F28+F34+F44+F53+F66+F74+F86</f>
        <v>1071113.5099999998</v>
      </c>
      <c r="G88" s="18">
        <f>G20+G28+G34+G44+G53+G66+G74+G86</f>
        <v>-23.14999999999145</v>
      </c>
      <c r="H88" s="51">
        <f>G88/710</f>
        <v>-0.03260563380280486</v>
      </c>
      <c r="I88" s="59">
        <f>-(E88-F88)/E88</f>
        <v>-2.1612555021603756E-05</v>
      </c>
      <c r="J88" s="95">
        <f>AVERAGE(J9:J19,J22:J27,J30:J33,J36:J43,J46:J52,J55:J65,J68:J73,J76:J85)</f>
        <v>42.18622019127553</v>
      </c>
      <c r="K88" s="95">
        <f>AVERAGE(K9:K19,K22:K27,K30:K33,K36:K43,K46:K52,K55:K65,K68:K73,K76:K85)</f>
        <v>20.768095238095235</v>
      </c>
      <c r="L88" s="95">
        <f>AVERAGE(L9:L19,L22:L27,L30:L33,L36:L43,L46:L52,L55:L65,L68:L73,L76:L85)</f>
        <v>19.94777777777778</v>
      </c>
      <c r="M88" s="99">
        <v>413.6031746031746</v>
      </c>
    </row>
    <row r="89" spans="3:10" s="2" customFormat="1" ht="12.75">
      <c r="C89" s="9"/>
      <c r="D89" s="9"/>
      <c r="E89" s="10"/>
      <c r="F89" s="10"/>
      <c r="G89" s="10"/>
      <c r="H89" s="47"/>
      <c r="I89" s="28"/>
      <c r="J89" s="28"/>
    </row>
    <row r="90" spans="1:10" s="2" customFormat="1" ht="12.75">
      <c r="A90" s="31" t="s">
        <v>100</v>
      </c>
      <c r="C90" s="9"/>
      <c r="D90" s="9"/>
      <c r="E90" s="10"/>
      <c r="F90" s="10"/>
      <c r="G90" s="10"/>
      <c r="H90" s="47"/>
      <c r="I90" s="28"/>
      <c r="J90" s="28"/>
    </row>
    <row r="92" ht="12.75">
      <c r="A92" s="3" t="s">
        <v>99</v>
      </c>
    </row>
    <row r="94" spans="1:2" ht="12.75">
      <c r="A94" s="31" t="s">
        <v>143</v>
      </c>
      <c r="B94" s="31" t="s">
        <v>145</v>
      </c>
    </row>
    <row r="95" spans="1:2" ht="12.75">
      <c r="A95" s="3" t="s">
        <v>144</v>
      </c>
      <c r="B95" s="31" t="s">
        <v>146</v>
      </c>
    </row>
  </sheetData>
  <mergeCells count="3">
    <mergeCell ref="K1:M1"/>
    <mergeCell ref="K3:L3"/>
    <mergeCell ref="K4:L4"/>
  </mergeCells>
  <printOptions/>
  <pageMargins left="0.75" right="0.75" top="1" bottom="1" header="0" footer="0"/>
  <pageSetup fitToHeight="2" fitToWidth="1" horizontalDpi="600" verticalDpi="600" orientation="landscape" paperSize="9" scale="72" r:id="rId1"/>
  <ignoredErrors>
    <ignoredError sqref="G20 G28 G34 G44 G53 G66 G7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5"/>
  <sheetViews>
    <sheetView zoomScale="115" zoomScaleNormal="115" workbookViewId="0" topLeftCell="D17">
      <selection activeCell="O16" sqref="O16"/>
    </sheetView>
  </sheetViews>
  <sheetFormatPr defaultColWidth="9.140625" defaultRowHeight="12.75"/>
  <cols>
    <col min="1" max="1" width="5.28125" style="0" customWidth="1"/>
    <col min="2" max="2" width="33.28125" style="0" bestFit="1" customWidth="1"/>
    <col min="3" max="4" width="14.140625" style="0" customWidth="1"/>
    <col min="5" max="7" width="14.140625" style="1" customWidth="1"/>
    <col min="8" max="8" width="14.140625" style="53" customWidth="1"/>
    <col min="9" max="9" width="14.140625" style="29" customWidth="1"/>
    <col min="10" max="10" width="13.00390625" style="29" customWidth="1"/>
    <col min="13" max="13" width="12.8515625" style="0" customWidth="1"/>
  </cols>
  <sheetData>
    <row r="1" spans="1:13" ht="12.75">
      <c r="A1" s="20" t="s">
        <v>89</v>
      </c>
      <c r="B1" s="19" t="s">
        <v>85</v>
      </c>
      <c r="C1" s="6" t="s">
        <v>104</v>
      </c>
      <c r="D1" s="6" t="s">
        <v>105</v>
      </c>
      <c r="E1" s="6" t="s">
        <v>104</v>
      </c>
      <c r="F1" s="6" t="s">
        <v>105</v>
      </c>
      <c r="G1" s="19" t="s">
        <v>81</v>
      </c>
      <c r="H1" s="46" t="s">
        <v>81</v>
      </c>
      <c r="I1" s="46" t="s">
        <v>81</v>
      </c>
      <c r="J1" s="46" t="s">
        <v>137</v>
      </c>
      <c r="K1" s="105" t="s">
        <v>120</v>
      </c>
      <c r="L1" s="106"/>
      <c r="M1" s="107"/>
    </row>
    <row r="2" spans="1:13" ht="12.75">
      <c r="A2" s="7"/>
      <c r="B2" s="8"/>
      <c r="C2" s="9" t="s">
        <v>87</v>
      </c>
      <c r="D2" s="9" t="s">
        <v>87</v>
      </c>
      <c r="E2" s="10" t="s">
        <v>95</v>
      </c>
      <c r="F2" s="9" t="s">
        <v>95</v>
      </c>
      <c r="G2" s="9" t="s">
        <v>83</v>
      </c>
      <c r="H2" s="47" t="s">
        <v>118</v>
      </c>
      <c r="I2" s="47" t="s">
        <v>118</v>
      </c>
      <c r="J2" s="47" t="s">
        <v>138</v>
      </c>
      <c r="K2" s="76" t="s">
        <v>139</v>
      </c>
      <c r="L2" s="75"/>
      <c r="M2" s="77"/>
    </row>
    <row r="3" spans="1:13" ht="12.75">
      <c r="A3" s="7"/>
      <c r="B3" s="8"/>
      <c r="C3" s="9" t="s">
        <v>86</v>
      </c>
      <c r="D3" s="9" t="s">
        <v>86</v>
      </c>
      <c r="E3" s="10" t="s">
        <v>96</v>
      </c>
      <c r="F3" s="9" t="s">
        <v>101</v>
      </c>
      <c r="G3" s="9" t="s">
        <v>84</v>
      </c>
      <c r="H3" s="47" t="s">
        <v>119</v>
      </c>
      <c r="I3" s="47" t="s">
        <v>119</v>
      </c>
      <c r="J3" s="47"/>
      <c r="K3" s="108" t="s">
        <v>141</v>
      </c>
      <c r="L3" s="108"/>
      <c r="M3" s="98" t="s">
        <v>142</v>
      </c>
    </row>
    <row r="4" spans="1:13" ht="13.5" thickBot="1">
      <c r="A4" s="11"/>
      <c r="B4" s="12"/>
      <c r="C4" s="13" t="s">
        <v>82</v>
      </c>
      <c r="D4" s="13" t="s">
        <v>82</v>
      </c>
      <c r="E4" s="30"/>
      <c r="F4" s="14"/>
      <c r="G4" s="13" t="s">
        <v>80</v>
      </c>
      <c r="H4" s="48"/>
      <c r="I4" s="55"/>
      <c r="J4" s="55"/>
      <c r="K4" s="109"/>
      <c r="L4" s="109"/>
      <c r="M4" s="66"/>
    </row>
    <row r="5" spans="1:13" ht="12.75">
      <c r="A5" s="7"/>
      <c r="B5" s="8"/>
      <c r="C5" s="9"/>
      <c r="D5" s="9"/>
      <c r="E5" s="6" t="s">
        <v>92</v>
      </c>
      <c r="F5" s="6" t="s">
        <v>92</v>
      </c>
      <c r="G5" s="6" t="s">
        <v>92</v>
      </c>
      <c r="H5" s="46" t="s">
        <v>110</v>
      </c>
      <c r="I5" s="54" t="s">
        <v>98</v>
      </c>
      <c r="J5" s="54" t="s">
        <v>92</v>
      </c>
      <c r="K5" s="61" t="s">
        <v>121</v>
      </c>
      <c r="L5" s="61" t="s">
        <v>122</v>
      </c>
      <c r="M5" s="62" t="s">
        <v>140</v>
      </c>
    </row>
    <row r="6" spans="1:13" ht="13.5" thickBot="1">
      <c r="A6" s="7"/>
      <c r="B6" s="8"/>
      <c r="C6" s="9"/>
      <c r="D6" s="9"/>
      <c r="E6" s="14" t="s">
        <v>93</v>
      </c>
      <c r="F6" s="14" t="s">
        <v>93</v>
      </c>
      <c r="G6" s="14" t="s">
        <v>93</v>
      </c>
      <c r="H6" s="48"/>
      <c r="I6" s="55"/>
      <c r="J6" s="55" t="s">
        <v>93</v>
      </c>
      <c r="K6" s="12"/>
      <c r="L6" s="12"/>
      <c r="M6" s="63"/>
    </row>
    <row r="7" spans="1:13" ht="12.75">
      <c r="A7" s="4"/>
      <c r="B7" s="5"/>
      <c r="C7" s="19"/>
      <c r="D7" s="19"/>
      <c r="E7" s="6"/>
      <c r="F7" s="6"/>
      <c r="G7" s="6"/>
      <c r="H7" s="46"/>
      <c r="I7" s="56"/>
      <c r="J7" s="56"/>
      <c r="K7" s="5"/>
      <c r="L7" s="5"/>
      <c r="M7" s="64"/>
    </row>
    <row r="8" spans="1:13" ht="12.75">
      <c r="A8" s="21"/>
      <c r="B8" s="24" t="s">
        <v>129</v>
      </c>
      <c r="C8" s="24"/>
      <c r="D8" s="24"/>
      <c r="E8" s="87"/>
      <c r="F8" s="87"/>
      <c r="G8" s="87"/>
      <c r="H8" s="88"/>
      <c r="I8" s="57"/>
      <c r="J8" s="57"/>
      <c r="K8" s="22"/>
      <c r="L8" s="22"/>
      <c r="M8" s="89"/>
    </row>
    <row r="9" spans="1:13" ht="12.75">
      <c r="A9" s="21">
        <v>177</v>
      </c>
      <c r="B9" s="24" t="str">
        <f>VLOOKUP(A9,'SKNR-liste'!A56:H119,4)</f>
        <v>Amager Fælled Skole</v>
      </c>
      <c r="C9" s="22"/>
      <c r="D9" s="22"/>
      <c r="E9" s="27">
        <v>20415.44</v>
      </c>
      <c r="F9" s="27">
        <v>21423.24</v>
      </c>
      <c r="G9" s="23">
        <f aca="true" t="shared" si="0" ref="G9:G19">F9-E9</f>
        <v>1007.8000000000029</v>
      </c>
      <c r="H9" s="49">
        <f>G9/710</f>
        <v>1.419436619718314</v>
      </c>
      <c r="I9" s="57">
        <f aca="true" t="shared" si="1" ref="I9:I42">-(E9-F9)/E9</f>
        <v>0.049364598558738045</v>
      </c>
      <c r="J9" s="93">
        <f>E9/M9</f>
        <v>47.477767441860465</v>
      </c>
      <c r="K9" s="71">
        <v>21.09</v>
      </c>
      <c r="L9" s="71">
        <v>20.08</v>
      </c>
      <c r="M9" s="89">
        <v>430</v>
      </c>
    </row>
    <row r="10" spans="1:13" ht="12.75">
      <c r="A10" s="21">
        <v>175</v>
      </c>
      <c r="B10" s="24" t="str">
        <f>VLOOKUP(A10,'SKNR-liste'!A54:H117,4)</f>
        <v>Dyvekeskolen</v>
      </c>
      <c r="C10" s="22"/>
      <c r="D10" s="22"/>
      <c r="E10" s="27">
        <v>19251.04</v>
      </c>
      <c r="F10" s="27">
        <v>19763.65</v>
      </c>
      <c r="G10" s="23">
        <f t="shared" si="0"/>
        <v>512.6100000000006</v>
      </c>
      <c r="H10" s="49">
        <f aca="true" t="shared" si="2" ref="H10:H20">G10/710</f>
        <v>0.7219859154929585</v>
      </c>
      <c r="I10" s="57">
        <f t="shared" si="1"/>
        <v>0.026627652324238096</v>
      </c>
      <c r="J10" s="93">
        <f aca="true" t="shared" si="3" ref="J10:J19">E10/M10</f>
        <v>44.562592592592594</v>
      </c>
      <c r="K10" s="71">
        <v>17.58</v>
      </c>
      <c r="L10" s="71">
        <v>20.36</v>
      </c>
      <c r="M10" s="89">
        <v>432</v>
      </c>
    </row>
    <row r="11" spans="1:13" ht="12.75">
      <c r="A11" s="21">
        <v>181</v>
      </c>
      <c r="B11" s="22" t="str">
        <f>VLOOKUP(A11,'SKNR-liste'!A57:H120,4)</f>
        <v>Gerbrandskolen</v>
      </c>
      <c r="C11" s="22"/>
      <c r="D11" s="22" t="s">
        <v>79</v>
      </c>
      <c r="E11" s="27">
        <v>22422.19</v>
      </c>
      <c r="F11" s="27">
        <v>21933.35</v>
      </c>
      <c r="G11" s="23">
        <f t="shared" si="0"/>
        <v>-488.84000000000015</v>
      </c>
      <c r="H11" s="49">
        <f t="shared" si="2"/>
        <v>-0.6885070422535213</v>
      </c>
      <c r="I11" s="57">
        <f t="shared" si="1"/>
        <v>-0.021801617058815403</v>
      </c>
      <c r="J11" s="93">
        <f t="shared" si="3"/>
        <v>37.122831125827815</v>
      </c>
      <c r="K11" s="71">
        <v>21.73</v>
      </c>
      <c r="L11" s="71">
        <v>23.13</v>
      </c>
      <c r="M11" s="89">
        <v>604</v>
      </c>
    </row>
    <row r="12" spans="1:13" s="3" customFormat="1" ht="12.75">
      <c r="A12" s="21">
        <v>176</v>
      </c>
      <c r="B12" s="22" t="str">
        <f>VLOOKUP(A12,'SKNR-liste'!A55:H118,4)</f>
        <v>Højdevangens Skole</v>
      </c>
      <c r="C12" s="22"/>
      <c r="D12" s="22"/>
      <c r="E12" s="27">
        <v>20744.39</v>
      </c>
      <c r="F12" s="27">
        <v>20323.2</v>
      </c>
      <c r="G12" s="23">
        <f t="shared" si="0"/>
        <v>-421.1899999999987</v>
      </c>
      <c r="H12" s="49">
        <f t="shared" si="2"/>
        <v>-0.5932253521126742</v>
      </c>
      <c r="I12" s="57">
        <f t="shared" si="1"/>
        <v>-0.020303802618442803</v>
      </c>
      <c r="J12" s="93">
        <f t="shared" si="3"/>
        <v>38.70222014925373</v>
      </c>
      <c r="K12" s="71">
        <v>22.2</v>
      </c>
      <c r="L12" s="71">
        <v>23.42</v>
      </c>
      <c r="M12" s="91">
        <v>536</v>
      </c>
    </row>
    <row r="13" spans="1:13" s="3" customFormat="1" ht="12.75">
      <c r="A13" s="21">
        <v>174</v>
      </c>
      <c r="B13" s="26" t="str">
        <f>VLOOKUP(A13,'SKNR-liste'!A53:H116,4)</f>
        <v>Peder Lykke Skolen</v>
      </c>
      <c r="C13" s="22"/>
      <c r="D13" s="22"/>
      <c r="E13" s="27">
        <v>27155.36</v>
      </c>
      <c r="F13" s="27">
        <v>27149.07</v>
      </c>
      <c r="G13" s="23">
        <f t="shared" si="0"/>
        <v>-6.290000000000873</v>
      </c>
      <c r="H13" s="49">
        <f t="shared" si="2"/>
        <v>-0.008859154929578695</v>
      </c>
      <c r="I13" s="57">
        <f t="shared" si="1"/>
        <v>-0.00023163014594543667</v>
      </c>
      <c r="J13" s="93">
        <f t="shared" si="3"/>
        <v>39.817243401759534</v>
      </c>
      <c r="K13" s="71">
        <v>22</v>
      </c>
      <c r="L13" s="71">
        <v>20.56</v>
      </c>
      <c r="M13" s="91">
        <v>682</v>
      </c>
    </row>
    <row r="14" spans="1:13" ht="12.75">
      <c r="A14" s="21">
        <v>171</v>
      </c>
      <c r="B14" s="22" t="str">
        <f>VLOOKUP(A14,'SKNR-liste'!A52:H115,4)</f>
        <v>Skolen på Islands Brygge</v>
      </c>
      <c r="C14" s="22"/>
      <c r="D14" s="22"/>
      <c r="E14" s="27">
        <v>16186.27</v>
      </c>
      <c r="F14" s="27">
        <v>15693.8</v>
      </c>
      <c r="G14" s="23">
        <f t="shared" si="0"/>
        <v>-492.47000000000116</v>
      </c>
      <c r="H14" s="49">
        <f t="shared" si="2"/>
        <v>-0.6936197183098608</v>
      </c>
      <c r="I14" s="57">
        <f t="shared" si="1"/>
        <v>-0.030425168985813357</v>
      </c>
      <c r="J14" s="93">
        <f t="shared" si="3"/>
        <v>38.815995203836934</v>
      </c>
      <c r="K14" s="71">
        <v>24.69</v>
      </c>
      <c r="L14" s="71">
        <v>22.75</v>
      </c>
      <c r="M14" s="89">
        <v>417</v>
      </c>
    </row>
    <row r="15" spans="1:13" s="3" customFormat="1" ht="12.75">
      <c r="A15" s="21">
        <v>183</v>
      </c>
      <c r="B15" s="22" t="str">
        <f>VLOOKUP(A15,'SKNR-liste'!A59:H122,4)</f>
        <v>Skolen ved Sundet</v>
      </c>
      <c r="C15" s="22"/>
      <c r="D15" s="22"/>
      <c r="E15" s="27">
        <v>22998.8</v>
      </c>
      <c r="F15" s="27">
        <v>22095.46</v>
      </c>
      <c r="G15" s="23">
        <f t="shared" si="0"/>
        <v>-903.3400000000001</v>
      </c>
      <c r="H15" s="49">
        <f t="shared" si="2"/>
        <v>-1.2723098591549298</v>
      </c>
      <c r="I15" s="57">
        <f t="shared" si="1"/>
        <v>-0.03927770144529281</v>
      </c>
      <c r="J15" s="93">
        <f t="shared" si="3"/>
        <v>36.506031746031745</v>
      </c>
      <c r="K15" s="71">
        <v>24.53</v>
      </c>
      <c r="L15" s="71">
        <v>22.07</v>
      </c>
      <c r="M15" s="91">
        <v>630</v>
      </c>
    </row>
    <row r="16" spans="1:13" s="3" customFormat="1" ht="12.75">
      <c r="A16" s="21">
        <v>182</v>
      </c>
      <c r="B16" s="22" t="str">
        <f>VLOOKUP(A16,'SKNR-liste'!A58:H121,4)</f>
        <v>Sundbyøster Skole</v>
      </c>
      <c r="C16" s="22" t="s">
        <v>79</v>
      </c>
      <c r="D16" s="22" t="s">
        <v>79</v>
      </c>
      <c r="E16" s="27">
        <v>14858.9</v>
      </c>
      <c r="F16" s="27">
        <v>14858.9</v>
      </c>
      <c r="G16" s="23">
        <f t="shared" si="0"/>
        <v>0</v>
      </c>
      <c r="H16" s="49">
        <f t="shared" si="2"/>
        <v>0</v>
      </c>
      <c r="I16" s="57">
        <f t="shared" si="1"/>
        <v>0</v>
      </c>
      <c r="J16" s="93">
        <f t="shared" si="3"/>
        <v>43.19447674418605</v>
      </c>
      <c r="K16" s="71">
        <v>20.5</v>
      </c>
      <c r="L16" s="71">
        <v>18.2</v>
      </c>
      <c r="M16" s="91">
        <v>344</v>
      </c>
    </row>
    <row r="17" spans="1:13" ht="12.75">
      <c r="A17" s="21">
        <v>162</v>
      </c>
      <c r="B17" s="22" t="str">
        <f>VLOOKUP(A17,'SKNR-liste'!A49:H112,4)</f>
        <v>Sundpark Skole</v>
      </c>
      <c r="C17" s="22" t="s">
        <v>79</v>
      </c>
      <c r="D17" s="22" t="s">
        <v>79</v>
      </c>
      <c r="E17" s="23">
        <v>14858.9</v>
      </c>
      <c r="F17" s="23">
        <v>14858.9</v>
      </c>
      <c r="G17" s="23">
        <f t="shared" si="0"/>
        <v>0</v>
      </c>
      <c r="H17" s="49">
        <f t="shared" si="2"/>
        <v>0</v>
      </c>
      <c r="I17" s="57">
        <f t="shared" si="1"/>
        <v>0</v>
      </c>
      <c r="J17" s="93">
        <f t="shared" si="3"/>
        <v>44.89093655589124</v>
      </c>
      <c r="K17" s="71">
        <v>18.9</v>
      </c>
      <c r="L17" s="71">
        <v>17</v>
      </c>
      <c r="M17" s="89">
        <v>331</v>
      </c>
    </row>
    <row r="18" spans="1:13" ht="12.75">
      <c r="A18" s="21">
        <v>164</v>
      </c>
      <c r="B18" s="24" t="str">
        <f>VLOOKUP(A18,'SKNR-liste'!A51:H114,4)</f>
        <v>Sønderbro Skole</v>
      </c>
      <c r="C18" s="22"/>
      <c r="D18" s="22"/>
      <c r="E18" s="27">
        <v>22016.81</v>
      </c>
      <c r="F18" s="27">
        <v>22560.98</v>
      </c>
      <c r="G18" s="23">
        <f t="shared" si="0"/>
        <v>544.1699999999983</v>
      </c>
      <c r="H18" s="49">
        <f t="shared" si="2"/>
        <v>0.7664366197183075</v>
      </c>
      <c r="I18" s="57">
        <f t="shared" si="1"/>
        <v>0.024716114641494303</v>
      </c>
      <c r="J18" s="93">
        <f t="shared" si="3"/>
        <v>43.59764356435644</v>
      </c>
      <c r="K18" s="71">
        <v>19.88</v>
      </c>
      <c r="L18" s="71">
        <v>23.4</v>
      </c>
      <c r="M18" s="89">
        <v>505</v>
      </c>
    </row>
    <row r="19" spans="1:13" ht="13.5" thickBot="1">
      <c r="A19" s="39">
        <v>163</v>
      </c>
      <c r="B19" s="42" t="str">
        <f>VLOOKUP(A19,'SKNR-liste'!A50:H113,4)</f>
        <v>Østrigsgades skole</v>
      </c>
      <c r="C19" s="42"/>
      <c r="D19" s="42"/>
      <c r="E19" s="34">
        <v>10973.52</v>
      </c>
      <c r="F19" s="34">
        <v>11313.23</v>
      </c>
      <c r="G19" s="35">
        <f t="shared" si="0"/>
        <v>339.7099999999991</v>
      </c>
      <c r="H19" s="50">
        <f t="shared" si="2"/>
        <v>0.4784647887323931</v>
      </c>
      <c r="I19" s="58">
        <f t="shared" si="1"/>
        <v>0.030957249815920428</v>
      </c>
      <c r="J19" s="93">
        <f t="shared" si="3"/>
        <v>46.30177215189874</v>
      </c>
      <c r="K19" s="67">
        <v>17.33</v>
      </c>
      <c r="L19" s="67">
        <v>20.4</v>
      </c>
      <c r="M19" s="90">
        <v>237</v>
      </c>
    </row>
    <row r="20" spans="1:13" ht="13.5" thickBot="1">
      <c r="A20" s="16"/>
      <c r="B20" s="17"/>
      <c r="C20" s="17"/>
      <c r="D20" s="17"/>
      <c r="E20" s="18">
        <f>SUM(E9:E19)</f>
        <v>211881.61999999997</v>
      </c>
      <c r="F20" s="18">
        <f>SUM(F9:F19)</f>
        <v>211973.78000000003</v>
      </c>
      <c r="G20" s="18">
        <f>SUM(G9:G19)</f>
        <v>92.15999999999985</v>
      </c>
      <c r="H20" s="51">
        <f t="shared" si="2"/>
        <v>0.12980281690140824</v>
      </c>
      <c r="I20" s="59">
        <f t="shared" si="1"/>
        <v>0.00043495986107743424</v>
      </c>
      <c r="J20" s="95">
        <f>AVERAGE(J9:J19)</f>
        <v>41.90813733431775</v>
      </c>
      <c r="K20" s="95">
        <f>AVERAGE(K9:K19)</f>
        <v>20.94818181818182</v>
      </c>
      <c r="L20" s="95">
        <f>AVERAGE(L9:L19)</f>
        <v>21.033636363636365</v>
      </c>
      <c r="M20" s="99">
        <v>468</v>
      </c>
    </row>
    <row r="21" spans="1:13" ht="12.75">
      <c r="A21" s="80"/>
      <c r="B21" s="81" t="s">
        <v>130</v>
      </c>
      <c r="C21" s="81"/>
      <c r="D21" s="81"/>
      <c r="E21" s="82"/>
      <c r="F21" s="82"/>
      <c r="G21" s="82"/>
      <c r="H21" s="84"/>
      <c r="I21" s="83"/>
      <c r="J21" s="83"/>
      <c r="K21" s="85"/>
      <c r="L21" s="85"/>
      <c r="M21" s="86"/>
    </row>
    <row r="22" spans="1:13" ht="12.75">
      <c r="A22" s="36">
        <v>93</v>
      </c>
      <c r="B22" s="41" t="str">
        <f>VLOOKUP(A22,'SKNR-liste'!A25:H88,4)</f>
        <v>Bispebjerg Skole</v>
      </c>
      <c r="C22" s="37"/>
      <c r="D22" s="37"/>
      <c r="E22" s="38">
        <v>9718.68</v>
      </c>
      <c r="F22" s="38">
        <v>10069.08</v>
      </c>
      <c r="G22" s="38">
        <f aca="true" t="shared" si="4" ref="G22:G27">F22-E22</f>
        <v>350.39999999999964</v>
      </c>
      <c r="H22" s="52">
        <f aca="true" t="shared" si="5" ref="H22:H56">G22/710</f>
        <v>0.49352112676056287</v>
      </c>
      <c r="I22" s="60">
        <f t="shared" si="1"/>
        <v>0.03605427897615722</v>
      </c>
      <c r="J22" s="94">
        <f aca="true" t="shared" si="6" ref="J22:J27">E22/M22</f>
        <v>46.950144927536236</v>
      </c>
      <c r="K22" s="69">
        <v>15.44</v>
      </c>
      <c r="L22" s="69">
        <v>15.83</v>
      </c>
      <c r="M22" s="89">
        <v>207</v>
      </c>
    </row>
    <row r="23" spans="1:13" ht="12.75">
      <c r="A23" s="21">
        <v>95</v>
      </c>
      <c r="B23" s="24" t="str">
        <f>VLOOKUP(A23,'SKNR-liste'!A27:H90,4)</f>
        <v>Frederikssundsvejens Skole</v>
      </c>
      <c r="C23" s="22"/>
      <c r="D23" s="22"/>
      <c r="E23" s="23">
        <v>11108.42</v>
      </c>
      <c r="F23" s="23">
        <v>11724.21</v>
      </c>
      <c r="G23" s="23">
        <f t="shared" si="4"/>
        <v>615.789999999999</v>
      </c>
      <c r="H23" s="49">
        <f t="shared" si="5"/>
        <v>0.8673098591549282</v>
      </c>
      <c r="I23" s="57">
        <f t="shared" si="1"/>
        <v>0.05543452624225579</v>
      </c>
      <c r="J23" s="94">
        <f t="shared" si="6"/>
        <v>49.591160714285714</v>
      </c>
      <c r="K23" s="71">
        <v>16.14</v>
      </c>
      <c r="L23" s="71">
        <v>15.75</v>
      </c>
      <c r="M23" s="89">
        <v>224</v>
      </c>
    </row>
    <row r="24" spans="1:13" ht="12.75">
      <c r="A24" s="21">
        <v>94</v>
      </c>
      <c r="B24" s="24" t="str">
        <f>VLOOKUP(A24,'SKNR-liste'!A26:H89,4)</f>
        <v>Grundtvigskolen</v>
      </c>
      <c r="C24" s="22"/>
      <c r="D24" s="22"/>
      <c r="E24" s="23">
        <v>14504.22</v>
      </c>
      <c r="F24" s="23">
        <v>14957.57</v>
      </c>
      <c r="G24" s="23">
        <f t="shared" si="4"/>
        <v>453.35000000000036</v>
      </c>
      <c r="H24" s="49">
        <f t="shared" si="5"/>
        <v>0.6385211267605639</v>
      </c>
      <c r="I24" s="57">
        <f t="shared" si="1"/>
        <v>0.03125642054519308</v>
      </c>
      <c r="J24" s="94">
        <f t="shared" si="6"/>
        <v>46.339361022364216</v>
      </c>
      <c r="K24" s="71">
        <v>20.57</v>
      </c>
      <c r="L24" s="71">
        <v>18.6</v>
      </c>
      <c r="M24" s="89">
        <v>313</v>
      </c>
    </row>
    <row r="25" spans="1:13" s="3" customFormat="1" ht="12.75">
      <c r="A25" s="25">
        <v>96</v>
      </c>
      <c r="B25" s="24" t="str">
        <f>VLOOKUP(A25,'SKNR-liste'!A28:H91,4)</f>
        <v>Grøndalsvængets Skole</v>
      </c>
      <c r="C25" s="26"/>
      <c r="D25" s="26"/>
      <c r="E25" s="27">
        <v>12869.46</v>
      </c>
      <c r="F25" s="27">
        <v>13096.09</v>
      </c>
      <c r="G25" s="23">
        <f t="shared" si="4"/>
        <v>226.63000000000102</v>
      </c>
      <c r="H25" s="49">
        <f t="shared" si="5"/>
        <v>0.31919718309859296</v>
      </c>
      <c r="I25" s="57">
        <f t="shared" si="1"/>
        <v>0.017609907486405882</v>
      </c>
      <c r="J25" s="94">
        <f t="shared" si="6"/>
        <v>44.685624999999995</v>
      </c>
      <c r="K25" s="71">
        <v>20.5</v>
      </c>
      <c r="L25" s="71">
        <v>16.13</v>
      </c>
      <c r="M25" s="91">
        <v>288</v>
      </c>
    </row>
    <row r="26" spans="1:13" s="3" customFormat="1" ht="12.75">
      <c r="A26" s="21">
        <v>84</v>
      </c>
      <c r="B26" s="22" t="str">
        <f>VLOOKUP(A26,'SKNR-liste'!A23:H86,4)</f>
        <v>Holbergskolen</v>
      </c>
      <c r="C26" s="22" t="s">
        <v>79</v>
      </c>
      <c r="D26" s="22" t="s">
        <v>79</v>
      </c>
      <c r="E26" s="23">
        <v>21187.1</v>
      </c>
      <c r="F26" s="23">
        <v>21187.1</v>
      </c>
      <c r="G26" s="23">
        <f t="shared" si="4"/>
        <v>0</v>
      </c>
      <c r="H26" s="49">
        <f t="shared" si="5"/>
        <v>0</v>
      </c>
      <c r="I26" s="57">
        <f t="shared" si="1"/>
        <v>0</v>
      </c>
      <c r="J26" s="94">
        <f t="shared" si="6"/>
        <v>38.243862815884476</v>
      </c>
      <c r="K26" s="71">
        <v>22.14</v>
      </c>
      <c r="L26" s="71">
        <v>19.93</v>
      </c>
      <c r="M26" s="91">
        <v>554</v>
      </c>
    </row>
    <row r="27" spans="1:13" s="3" customFormat="1" ht="13.5" thickBot="1">
      <c r="A27" s="32">
        <v>195</v>
      </c>
      <c r="B27" s="33" t="str">
        <f>VLOOKUP(A27,'SKNR-liste'!A63:H126,4)</f>
        <v>Utterslev Skole</v>
      </c>
      <c r="C27" s="33"/>
      <c r="D27" s="33"/>
      <c r="E27" s="34">
        <v>12452.27</v>
      </c>
      <c r="F27" s="34">
        <v>12136.1</v>
      </c>
      <c r="G27" s="35">
        <f t="shared" si="4"/>
        <v>-316.1700000000001</v>
      </c>
      <c r="H27" s="49">
        <f t="shared" si="5"/>
        <v>-0.44530985915492965</v>
      </c>
      <c r="I27" s="58">
        <f t="shared" si="1"/>
        <v>-0.02539055128101142</v>
      </c>
      <c r="J27" s="94">
        <f t="shared" si="6"/>
        <v>40.16861290322581</v>
      </c>
      <c r="K27" s="67">
        <v>23</v>
      </c>
      <c r="L27" s="67">
        <v>24.75</v>
      </c>
      <c r="M27" s="92">
        <v>310</v>
      </c>
    </row>
    <row r="28" spans="1:13" s="3" customFormat="1" ht="13.5" thickBot="1">
      <c r="A28" s="16"/>
      <c r="B28" s="17"/>
      <c r="C28" s="17"/>
      <c r="D28" s="17"/>
      <c r="E28" s="18">
        <f>SUM(E22:E27)</f>
        <v>81840.15000000001</v>
      </c>
      <c r="F28" s="18">
        <f>SUM(F22:F27)</f>
        <v>83170.15</v>
      </c>
      <c r="G28" s="18">
        <f>SUM(G22:G27)</f>
        <v>1330</v>
      </c>
      <c r="H28" s="51">
        <f t="shared" si="5"/>
        <v>1.8732394366197183</v>
      </c>
      <c r="I28" s="59">
        <f t="shared" si="1"/>
        <v>0.016251192110473715</v>
      </c>
      <c r="J28" s="95">
        <f>AVERAGE(J22:J27)</f>
        <v>44.329794563882736</v>
      </c>
      <c r="K28" s="95">
        <f>AVERAGE(K22:K27)</f>
        <v>19.631666666666668</v>
      </c>
      <c r="L28" s="95">
        <f>AVERAGE(L22:L27)</f>
        <v>18.498333333333335</v>
      </c>
      <c r="M28" s="99">
        <v>316</v>
      </c>
    </row>
    <row r="29" spans="1:13" s="3" customFormat="1" ht="12.75">
      <c r="A29" s="80"/>
      <c r="B29" s="81" t="s">
        <v>131</v>
      </c>
      <c r="C29" s="81"/>
      <c r="D29" s="81"/>
      <c r="E29" s="82"/>
      <c r="F29" s="82"/>
      <c r="G29" s="82"/>
      <c r="H29" s="84"/>
      <c r="I29" s="83"/>
      <c r="J29" s="83"/>
      <c r="K29" s="85"/>
      <c r="L29" s="85"/>
      <c r="M29" s="86"/>
    </row>
    <row r="30" spans="1:13" ht="12.75">
      <c r="A30" s="43">
        <v>17</v>
      </c>
      <c r="B30" s="37" t="str">
        <f>VLOOKUP(A30,'SKNR-liste'!A6:H69,4)</f>
        <v>Christianshavns Skole</v>
      </c>
      <c r="C30" s="44"/>
      <c r="D30" s="44" t="s">
        <v>79</v>
      </c>
      <c r="E30" s="45">
        <v>21222.88</v>
      </c>
      <c r="F30" s="45">
        <v>21097.55</v>
      </c>
      <c r="G30" s="38">
        <f>F30-E30</f>
        <v>-125.33000000000175</v>
      </c>
      <c r="H30" s="52">
        <f t="shared" si="5"/>
        <v>-0.17652112676056583</v>
      </c>
      <c r="I30" s="60">
        <f t="shared" si="1"/>
        <v>-0.005905419057168572</v>
      </c>
      <c r="J30" s="94">
        <f>E30/M30</f>
        <v>37.83044563279858</v>
      </c>
      <c r="K30" s="69">
        <v>22.6</v>
      </c>
      <c r="L30" s="69">
        <v>19</v>
      </c>
      <c r="M30" s="89">
        <v>561</v>
      </c>
    </row>
    <row r="31" spans="1:13" ht="12.75">
      <c r="A31" s="21">
        <v>11</v>
      </c>
      <c r="B31" s="22" t="str">
        <f>VLOOKUP(A31,'SKNR-liste'!A2:H65,4)</f>
        <v>Den Classenske Legatskole</v>
      </c>
      <c r="C31" s="22"/>
      <c r="D31" s="22"/>
      <c r="E31" s="23">
        <v>14071.3</v>
      </c>
      <c r="F31" s="23">
        <v>13675.08</v>
      </c>
      <c r="G31" s="23">
        <f>F31-E31</f>
        <v>-396.21999999999935</v>
      </c>
      <c r="H31" s="49">
        <f t="shared" si="5"/>
        <v>-0.5580563380281681</v>
      </c>
      <c r="I31" s="57">
        <f t="shared" si="1"/>
        <v>-0.028158023778897426</v>
      </c>
      <c r="J31" s="94">
        <f>E31/M31</f>
        <v>39.86203966005665</v>
      </c>
      <c r="K31" s="71">
        <v>22.9</v>
      </c>
      <c r="L31" s="71">
        <v>22.63</v>
      </c>
      <c r="M31" s="89">
        <v>353</v>
      </c>
    </row>
    <row r="32" spans="1:13" ht="12.75">
      <c r="A32" s="21">
        <v>15</v>
      </c>
      <c r="B32" s="22" t="str">
        <f>VLOOKUP(A32,'SKNR-liste'!A4:H67,4)</f>
        <v>Nyboder skole</v>
      </c>
      <c r="C32" s="22" t="s">
        <v>79</v>
      </c>
      <c r="D32" s="22" t="s">
        <v>79</v>
      </c>
      <c r="E32" s="23">
        <v>13187.3</v>
      </c>
      <c r="F32" s="23">
        <v>13187.3</v>
      </c>
      <c r="G32" s="23">
        <f>F32-E32</f>
        <v>0</v>
      </c>
      <c r="H32" s="49">
        <f t="shared" si="5"/>
        <v>0</v>
      </c>
      <c r="I32" s="57">
        <f t="shared" si="1"/>
        <v>0</v>
      </c>
      <c r="J32" s="94">
        <f>E32/M32</f>
        <v>39.720783132530116</v>
      </c>
      <c r="K32" s="71">
        <v>22.1</v>
      </c>
      <c r="L32" s="71">
        <v>19.25</v>
      </c>
      <c r="M32" s="89">
        <v>332</v>
      </c>
    </row>
    <row r="33" spans="1:13" ht="13.5" thickBot="1">
      <c r="A33" s="21">
        <v>14</v>
      </c>
      <c r="B33" s="22" t="str">
        <f>VLOOKUP(A33,'SKNR-liste'!A3:H66,4)</f>
        <v>Sølvgades skole</v>
      </c>
      <c r="C33" s="22" t="s">
        <v>79</v>
      </c>
      <c r="D33" s="22" t="s">
        <v>79</v>
      </c>
      <c r="E33" s="23">
        <v>13157.45</v>
      </c>
      <c r="F33" s="23">
        <v>13157.45</v>
      </c>
      <c r="G33" s="23">
        <f>F33-E33</f>
        <v>0</v>
      </c>
      <c r="H33" s="49">
        <f t="shared" si="5"/>
        <v>0</v>
      </c>
      <c r="I33" s="57">
        <f t="shared" si="1"/>
        <v>0</v>
      </c>
      <c r="J33" s="94">
        <f>E33/M33</f>
        <v>43.42392739273927</v>
      </c>
      <c r="K33" s="67">
        <v>20.3</v>
      </c>
      <c r="L33" s="67">
        <v>18.25</v>
      </c>
      <c r="M33" s="90">
        <v>303</v>
      </c>
    </row>
    <row r="34" spans="1:13" ht="13.5" thickBot="1">
      <c r="A34" s="16"/>
      <c r="B34" s="17"/>
      <c r="C34" s="17"/>
      <c r="D34" s="17"/>
      <c r="E34" s="18">
        <f>SUM(E30:E33)</f>
        <v>61638.92999999999</v>
      </c>
      <c r="F34" s="18">
        <f>SUM(F30:F33)</f>
        <v>61117.37999999999</v>
      </c>
      <c r="G34" s="18">
        <f>SUM(G30:G33)</f>
        <v>-521.5500000000011</v>
      </c>
      <c r="H34" s="51">
        <f t="shared" si="5"/>
        <v>-0.734577464788734</v>
      </c>
      <c r="I34" s="59">
        <f>-(E34-F34)/E34</f>
        <v>-0.008461373356091727</v>
      </c>
      <c r="J34" s="95">
        <f>AVERAGE(J30:J33)</f>
        <v>40.20929895453115</v>
      </c>
      <c r="K34" s="95">
        <f>AVERAGE(K30:K33)</f>
        <v>21.974999999999998</v>
      </c>
      <c r="L34" s="95">
        <f>AVERAGE(L30:L33)</f>
        <v>19.7825</v>
      </c>
      <c r="M34" s="99">
        <v>387.25</v>
      </c>
    </row>
    <row r="35" spans="1:13" ht="12.75">
      <c r="A35" s="80"/>
      <c r="B35" s="81" t="s">
        <v>132</v>
      </c>
      <c r="C35" s="81"/>
      <c r="D35" s="81"/>
      <c r="E35" s="82"/>
      <c r="F35" s="82"/>
      <c r="G35" s="82"/>
      <c r="H35" s="84"/>
      <c r="I35" s="83"/>
      <c r="J35" s="83"/>
      <c r="K35" s="85"/>
      <c r="L35" s="85"/>
      <c r="M35" s="86"/>
    </row>
    <row r="36" spans="1:13" s="3" customFormat="1" ht="12.75">
      <c r="A36" s="43">
        <v>63</v>
      </c>
      <c r="B36" s="41" t="str">
        <f>VLOOKUP(A36,'SKNR-liste'!A16:H79,4)</f>
        <v>Blågårdsskolen</v>
      </c>
      <c r="C36" s="44"/>
      <c r="D36" s="44"/>
      <c r="E36" s="45">
        <v>12464.33</v>
      </c>
      <c r="F36" s="45">
        <v>12870.65</v>
      </c>
      <c r="G36" s="38">
        <f aca="true" t="shared" si="7" ref="G36:G43">F36-E36</f>
        <v>406.3199999999997</v>
      </c>
      <c r="H36" s="52">
        <f t="shared" si="5"/>
        <v>0.5722816901408446</v>
      </c>
      <c r="I36" s="60">
        <f t="shared" si="1"/>
        <v>0.032598623431825034</v>
      </c>
      <c r="J36" s="94">
        <f>E36/M36</f>
        <v>46.508694029850744</v>
      </c>
      <c r="K36" s="69">
        <v>15.67</v>
      </c>
      <c r="L36" s="69">
        <v>16.75</v>
      </c>
      <c r="M36" s="70">
        <v>268</v>
      </c>
    </row>
    <row r="37" spans="1:13" ht="12.75">
      <c r="A37" s="21">
        <v>33</v>
      </c>
      <c r="B37" s="24" t="str">
        <f>VLOOKUP(A37,'SKNR-liste'!A7:H70,4)</f>
        <v>Guldberg Skole</v>
      </c>
      <c r="C37" s="22"/>
      <c r="D37" s="22"/>
      <c r="E37" s="23">
        <v>15622.86</v>
      </c>
      <c r="F37" s="23">
        <v>16181.91</v>
      </c>
      <c r="G37" s="23">
        <f t="shared" si="7"/>
        <v>559.0499999999993</v>
      </c>
      <c r="H37" s="49">
        <f t="shared" si="5"/>
        <v>0.7873943661971821</v>
      </c>
      <c r="I37" s="57">
        <f t="shared" si="1"/>
        <v>0.03578410099047161</v>
      </c>
      <c r="J37" s="94">
        <f aca="true" t="shared" si="8" ref="J37:J43">E37/M37</f>
        <v>46.9154954954955</v>
      </c>
      <c r="K37" s="71">
        <v>20.14</v>
      </c>
      <c r="L37" s="71">
        <v>13.78</v>
      </c>
      <c r="M37" s="72">
        <v>333</v>
      </c>
    </row>
    <row r="38" spans="1:13" ht="12.75">
      <c r="A38" s="25">
        <v>65</v>
      </c>
      <c r="B38" s="24" t="str">
        <f>VLOOKUP(A38,'SKNR-liste'!A18:H81,4)</f>
        <v>Havremarkens Skole</v>
      </c>
      <c r="C38" s="26"/>
      <c r="D38" s="26"/>
      <c r="E38" s="27">
        <v>10278.55</v>
      </c>
      <c r="F38" s="27">
        <v>10408.62</v>
      </c>
      <c r="G38" s="23">
        <f t="shared" si="7"/>
        <v>130.07000000000153</v>
      </c>
      <c r="H38" s="49">
        <f t="shared" si="5"/>
        <v>0.1831971830985937</v>
      </c>
      <c r="I38" s="57">
        <f t="shared" si="1"/>
        <v>0.012654508661241277</v>
      </c>
      <c r="J38" s="94">
        <f t="shared" si="8"/>
        <v>44.113948497854075</v>
      </c>
      <c r="K38" s="71">
        <v>19.56</v>
      </c>
      <c r="L38" s="71">
        <v>14.83</v>
      </c>
      <c r="M38" s="72">
        <v>233</v>
      </c>
    </row>
    <row r="39" spans="1:13" ht="12.75">
      <c r="A39" s="21">
        <v>69</v>
      </c>
      <c r="B39" s="24" t="str">
        <f>VLOOKUP(A39,'SKNR-liste'!A20:H83,4)</f>
        <v>Heimdalsgades Overbygningsskole</v>
      </c>
      <c r="C39" s="22"/>
      <c r="D39" s="22"/>
      <c r="E39" s="23">
        <v>4470.69</v>
      </c>
      <c r="F39" s="23">
        <v>4755.28</v>
      </c>
      <c r="G39" s="23">
        <f t="shared" si="7"/>
        <v>284.59000000000015</v>
      </c>
      <c r="H39" s="49">
        <f t="shared" si="5"/>
        <v>0.40083098591549315</v>
      </c>
      <c r="I39" s="57">
        <f t="shared" si="1"/>
        <v>0.06365684044297416</v>
      </c>
      <c r="J39" s="94">
        <f t="shared" si="8"/>
        <v>50.80329545454545</v>
      </c>
      <c r="K39" s="71">
        <v>0</v>
      </c>
      <c r="L39" s="71">
        <v>17</v>
      </c>
      <c r="M39" s="72">
        <v>88</v>
      </c>
    </row>
    <row r="40" spans="1:13" s="3" customFormat="1" ht="12.75">
      <c r="A40" s="21">
        <v>61</v>
      </c>
      <c r="B40" s="24" t="str">
        <f>VLOOKUP(A40,'SKNR-liste'!A15:H78,4)</f>
        <v>Hellig Kors Skole</v>
      </c>
      <c r="C40" s="22"/>
      <c r="D40" s="22"/>
      <c r="E40" s="23">
        <v>15442.7</v>
      </c>
      <c r="F40" s="23">
        <v>16305.62</v>
      </c>
      <c r="G40" s="23">
        <f t="shared" si="7"/>
        <v>862.9200000000001</v>
      </c>
      <c r="H40" s="49">
        <f t="shared" si="5"/>
        <v>1.215380281690141</v>
      </c>
      <c r="I40" s="57">
        <f t="shared" si="1"/>
        <v>0.0558788294793009</v>
      </c>
      <c r="J40" s="94">
        <f t="shared" si="8"/>
        <v>49.65498392282959</v>
      </c>
      <c r="K40" s="71">
        <v>18.7</v>
      </c>
      <c r="L40" s="71">
        <v>18.78</v>
      </c>
      <c r="M40" s="72">
        <v>311</v>
      </c>
    </row>
    <row r="41" spans="1:13" ht="12.75">
      <c r="A41" s="21">
        <v>66</v>
      </c>
      <c r="B41" s="24" t="str">
        <f>VLOOKUP(A41,'SKNR-liste'!A19:H82,4)</f>
        <v>Hillerødgades Skole</v>
      </c>
      <c r="C41" s="22"/>
      <c r="D41" s="22"/>
      <c r="E41" s="23">
        <v>10076.83</v>
      </c>
      <c r="F41" s="23">
        <v>10912.23</v>
      </c>
      <c r="G41" s="23">
        <f t="shared" si="7"/>
        <v>835.3999999999996</v>
      </c>
      <c r="H41" s="49">
        <f t="shared" si="5"/>
        <v>1.1766197183098586</v>
      </c>
      <c r="I41" s="57">
        <f t="shared" si="1"/>
        <v>0.08290305582211863</v>
      </c>
      <c r="J41" s="94">
        <f t="shared" si="8"/>
        <v>53.886791443850264</v>
      </c>
      <c r="K41" s="71">
        <v>12.8</v>
      </c>
      <c r="L41" s="71">
        <v>13.83</v>
      </c>
      <c r="M41" s="72">
        <v>187</v>
      </c>
    </row>
    <row r="42" spans="1:13" ht="12.75">
      <c r="A42" s="25">
        <v>64</v>
      </c>
      <c r="B42" s="22" t="str">
        <f>VLOOKUP(A42,'SKNR-liste'!A17:H80,4)</f>
        <v>Jagtvejens Skole</v>
      </c>
      <c r="C42" s="26"/>
      <c r="D42" s="26"/>
      <c r="E42" s="27">
        <v>9260.98</v>
      </c>
      <c r="F42" s="27">
        <v>9086.54</v>
      </c>
      <c r="G42" s="23">
        <f t="shared" si="7"/>
        <v>-174.4399999999987</v>
      </c>
      <c r="H42" s="49">
        <f t="shared" si="5"/>
        <v>-0.24569014084506857</v>
      </c>
      <c r="I42" s="57">
        <f t="shared" si="1"/>
        <v>-0.018836019514133353</v>
      </c>
      <c r="J42" s="94">
        <f t="shared" si="8"/>
        <v>40.79726872246696</v>
      </c>
      <c r="K42" s="71">
        <v>26.4</v>
      </c>
      <c r="L42" s="71">
        <v>22.6</v>
      </c>
      <c r="M42" s="72">
        <v>227</v>
      </c>
    </row>
    <row r="43" spans="1:13" s="2" customFormat="1" ht="13.5" thickBot="1">
      <c r="A43" s="32">
        <v>76</v>
      </c>
      <c r="B43" s="42" t="str">
        <f>VLOOKUP(A43,'SKNR-liste'!A22:H85,4)</f>
        <v>Rådmandsgades Skole</v>
      </c>
      <c r="C43" s="33"/>
      <c r="D43" s="33"/>
      <c r="E43" s="35">
        <v>19699.7</v>
      </c>
      <c r="F43" s="35">
        <v>20568.44</v>
      </c>
      <c r="G43" s="35">
        <f t="shared" si="7"/>
        <v>868.739999999998</v>
      </c>
      <c r="H43" s="49">
        <f t="shared" si="5"/>
        <v>1.2235774647887294</v>
      </c>
      <c r="I43" s="58">
        <f aca="true" t="shared" si="9" ref="I43:I78">-(E43-F43)/E43</f>
        <v>0.04409914871800068</v>
      </c>
      <c r="J43" s="94">
        <f t="shared" si="8"/>
        <v>46.904047619047624</v>
      </c>
      <c r="K43" s="67">
        <v>19.5</v>
      </c>
      <c r="L43" s="67">
        <v>18.63</v>
      </c>
      <c r="M43" s="68">
        <v>420</v>
      </c>
    </row>
    <row r="44" spans="1:13" s="2" customFormat="1" ht="13.5" thickBot="1">
      <c r="A44" s="16"/>
      <c r="B44" s="17"/>
      <c r="C44" s="17"/>
      <c r="D44" s="17"/>
      <c r="E44" s="18">
        <f>SUM(E36:E43)</f>
        <v>97316.64</v>
      </c>
      <c r="F44" s="18">
        <f>SUM(F36:F43)</f>
        <v>101089.29000000001</v>
      </c>
      <c r="G44" s="18">
        <f>SUM(G36:G43)</f>
        <v>3772.6499999999996</v>
      </c>
      <c r="H44" s="51">
        <f t="shared" si="5"/>
        <v>5.313591549295774</v>
      </c>
      <c r="I44" s="59">
        <f t="shared" si="9"/>
        <v>0.0387667515031346</v>
      </c>
      <c r="J44" s="95">
        <f>AVERAGE(J36:J43)</f>
        <v>47.448065648242526</v>
      </c>
      <c r="K44" s="95">
        <f>AVERAGE(K36:K43)</f>
        <v>16.59625</v>
      </c>
      <c r="L44" s="95">
        <f>AVERAGE(L36:L43)</f>
        <v>17.025</v>
      </c>
      <c r="M44" s="99">
        <v>258.375</v>
      </c>
    </row>
    <row r="45" spans="1:13" s="2" customFormat="1" ht="12.75">
      <c r="A45" s="80"/>
      <c r="B45" s="81" t="s">
        <v>133</v>
      </c>
      <c r="C45" s="81"/>
      <c r="D45" s="81"/>
      <c r="E45" s="82"/>
      <c r="F45" s="82"/>
      <c r="G45" s="82"/>
      <c r="H45" s="84"/>
      <c r="I45" s="83"/>
      <c r="J45" s="83"/>
      <c r="K45" s="85"/>
      <c r="L45" s="85"/>
      <c r="M45" s="86"/>
    </row>
    <row r="46" spans="1:13" ht="12.75">
      <c r="A46" s="36">
        <v>143</v>
      </c>
      <c r="B46" s="37" t="str">
        <f>VLOOKUP(A46,'SKNR-liste'!A43:H106,4)</f>
        <v>Hanssted Skole</v>
      </c>
      <c r="C46" s="37"/>
      <c r="D46" s="37"/>
      <c r="E46" s="38">
        <v>16982.25</v>
      </c>
      <c r="F46" s="38">
        <v>16292.89</v>
      </c>
      <c r="G46" s="38">
        <f aca="true" t="shared" si="10" ref="G46:G52">F46-E46</f>
        <v>-689.3600000000006</v>
      </c>
      <c r="H46" s="52">
        <f t="shared" si="5"/>
        <v>-0.9709295774647896</v>
      </c>
      <c r="I46" s="60">
        <f t="shared" si="9"/>
        <v>-0.04059297207378296</v>
      </c>
      <c r="J46" s="94">
        <f>E46/M46</f>
        <v>37.571349557522126</v>
      </c>
      <c r="K46" s="69">
        <v>24.9</v>
      </c>
      <c r="L46" s="69">
        <v>24.6</v>
      </c>
      <c r="M46" s="70">
        <v>452</v>
      </c>
    </row>
    <row r="47" spans="1:13" ht="12.75">
      <c r="A47" s="21">
        <v>145</v>
      </c>
      <c r="B47" s="22" t="str">
        <f>VLOOKUP(A47,'SKNR-liste'!A45:H108,4)</f>
        <v>Kirsebærhavens Skole</v>
      </c>
      <c r="C47" s="22"/>
      <c r="D47" s="22"/>
      <c r="E47" s="23">
        <v>22680.2</v>
      </c>
      <c r="F47" s="23">
        <v>22635.82</v>
      </c>
      <c r="G47" s="23">
        <f t="shared" si="10"/>
        <v>-44.38000000000102</v>
      </c>
      <c r="H47" s="49">
        <f t="shared" si="5"/>
        <v>-0.06250704225352256</v>
      </c>
      <c r="I47" s="57">
        <f t="shared" si="9"/>
        <v>-0.001956772867964172</v>
      </c>
      <c r="J47" s="94">
        <f aca="true" t="shared" si="11" ref="J47:J52">E47/M47</f>
        <v>40.28454706927176</v>
      </c>
      <c r="K47" s="71">
        <v>21.2</v>
      </c>
      <c r="L47" s="71">
        <v>20.71</v>
      </c>
      <c r="M47" s="72">
        <v>563</v>
      </c>
    </row>
    <row r="48" spans="1:13" ht="12.75">
      <c r="A48" s="21">
        <v>144</v>
      </c>
      <c r="B48" s="22" t="str">
        <f>VLOOKUP(A48,'SKNR-liste'!A44:H107,4)</f>
        <v>Lykkebo Skole</v>
      </c>
      <c r="C48" s="22"/>
      <c r="D48" s="22"/>
      <c r="E48" s="23">
        <v>16321.73</v>
      </c>
      <c r="F48" s="23">
        <v>16251.52</v>
      </c>
      <c r="G48" s="23">
        <f t="shared" si="10"/>
        <v>-70.20999999999913</v>
      </c>
      <c r="H48" s="49">
        <f t="shared" si="5"/>
        <v>-0.09888732394366075</v>
      </c>
      <c r="I48" s="57">
        <f t="shared" si="9"/>
        <v>-0.004301627339748858</v>
      </c>
      <c r="J48" s="94">
        <f t="shared" si="11"/>
        <v>41.63706632653061</v>
      </c>
      <c r="K48" s="71">
        <v>23.4</v>
      </c>
      <c r="L48" s="71">
        <v>21.4</v>
      </c>
      <c r="M48" s="72">
        <v>392</v>
      </c>
    </row>
    <row r="49" spans="1:13" ht="12.75">
      <c r="A49" s="25">
        <v>304</v>
      </c>
      <c r="B49" s="22" t="str">
        <f>VLOOKUP(A49,'SKNR-liste'!A64:H127,4)</f>
        <v>Skt. Annæ Gymnasium</v>
      </c>
      <c r="C49" s="24"/>
      <c r="D49" s="24"/>
      <c r="E49" s="27">
        <v>20275.63</v>
      </c>
      <c r="F49" s="27">
        <v>19284.15</v>
      </c>
      <c r="G49" s="23">
        <f t="shared" si="10"/>
        <v>-991.4799999999996</v>
      </c>
      <c r="H49" s="49">
        <f t="shared" si="5"/>
        <v>-1.3964507042253516</v>
      </c>
      <c r="I49" s="57">
        <f t="shared" si="9"/>
        <v>-0.048900083499254995</v>
      </c>
      <c r="J49" s="94">
        <f t="shared" si="11"/>
        <v>36.0776334519573</v>
      </c>
      <c r="K49" s="71">
        <v>27</v>
      </c>
      <c r="L49" s="71">
        <v>26.6</v>
      </c>
      <c r="M49" s="72">
        <v>562</v>
      </c>
    </row>
    <row r="50" spans="1:13" ht="12.75">
      <c r="A50" s="21">
        <v>141</v>
      </c>
      <c r="B50" s="24" t="str">
        <f>VLOOKUP(A50,'SKNR-liste'!A41:H104,4)</f>
        <v>Valby Skole</v>
      </c>
      <c r="C50" s="22"/>
      <c r="D50" s="22"/>
      <c r="E50" s="23">
        <v>17290.67</v>
      </c>
      <c r="F50" s="23">
        <v>17504.97</v>
      </c>
      <c r="G50" s="23">
        <f t="shared" si="10"/>
        <v>214.3000000000029</v>
      </c>
      <c r="H50" s="49">
        <f t="shared" si="5"/>
        <v>0.30183098591549706</v>
      </c>
      <c r="I50" s="57">
        <f t="shared" si="9"/>
        <v>0.012393967382409296</v>
      </c>
      <c r="J50" s="94">
        <f t="shared" si="11"/>
        <v>43.33501253132832</v>
      </c>
      <c r="K50" s="71">
        <v>19.85</v>
      </c>
      <c r="L50" s="71">
        <v>20.4</v>
      </c>
      <c r="M50" s="72">
        <v>399</v>
      </c>
    </row>
    <row r="51" spans="1:13" ht="12.75">
      <c r="A51" s="21">
        <v>147</v>
      </c>
      <c r="B51" s="22" t="str">
        <f>VLOOKUP(A51,'SKNR-liste'!A46:H109,4)</f>
        <v>Vigerslev Allés Skole</v>
      </c>
      <c r="C51" s="22" t="s">
        <v>79</v>
      </c>
      <c r="D51" s="22" t="s">
        <v>79</v>
      </c>
      <c r="E51" s="23">
        <v>14858.9</v>
      </c>
      <c r="F51" s="23">
        <v>14858.9</v>
      </c>
      <c r="G51" s="23">
        <f t="shared" si="10"/>
        <v>0</v>
      </c>
      <c r="H51" s="49">
        <f t="shared" si="5"/>
        <v>0</v>
      </c>
      <c r="I51" s="57">
        <f t="shared" si="9"/>
        <v>0</v>
      </c>
      <c r="J51" s="94">
        <f t="shared" si="11"/>
        <v>42.82103746397694</v>
      </c>
      <c r="K51" s="71">
        <v>22.4</v>
      </c>
      <c r="L51" s="71">
        <v>17.6</v>
      </c>
      <c r="M51" s="72">
        <v>347</v>
      </c>
    </row>
    <row r="52" spans="1:13" ht="13.5" thickBot="1">
      <c r="A52" s="32">
        <v>142</v>
      </c>
      <c r="B52" s="42" t="str">
        <f>VLOOKUP(A52,'SKNR-liste'!A42:H105,4)</f>
        <v>Ålholm Skole</v>
      </c>
      <c r="C52" s="33"/>
      <c r="D52" s="33"/>
      <c r="E52" s="35">
        <v>19041.08</v>
      </c>
      <c r="F52" s="35">
        <v>19528.59</v>
      </c>
      <c r="G52" s="35">
        <f t="shared" si="10"/>
        <v>487.5099999999984</v>
      </c>
      <c r="H52" s="49">
        <f t="shared" si="5"/>
        <v>0.6866338028168991</v>
      </c>
      <c r="I52" s="58">
        <f t="shared" si="9"/>
        <v>0.025603064532053767</v>
      </c>
      <c r="J52" s="100">
        <f t="shared" si="11"/>
        <v>44.4885046728972</v>
      </c>
      <c r="K52" s="67">
        <v>22.4</v>
      </c>
      <c r="L52" s="67">
        <v>22</v>
      </c>
      <c r="M52" s="68">
        <v>428</v>
      </c>
    </row>
    <row r="53" spans="1:13" ht="13.5" thickBot="1">
      <c r="A53" s="16"/>
      <c r="B53" s="17"/>
      <c r="C53" s="17"/>
      <c r="D53" s="17"/>
      <c r="E53" s="18">
        <f>SUM(E46:E52)</f>
        <v>127450.45999999999</v>
      </c>
      <c r="F53" s="18">
        <f>SUM(F46:F52)</f>
        <v>126356.84</v>
      </c>
      <c r="G53" s="18">
        <f>SUM(G46:G52)</f>
        <v>-1093.619999999999</v>
      </c>
      <c r="H53" s="51">
        <f t="shared" si="5"/>
        <v>-1.5403098591549282</v>
      </c>
      <c r="I53" s="59">
        <f t="shared" si="9"/>
        <v>-0.008580745805075913</v>
      </c>
      <c r="J53" s="95">
        <f>AVERAGE(J46:J52)</f>
        <v>40.88787872478347</v>
      </c>
      <c r="K53" s="95">
        <f>AVERAGE(K46:K52)</f>
        <v>23.021428571428572</v>
      </c>
      <c r="L53" s="95">
        <f>AVERAGE(L46:L52)</f>
        <v>21.90142857142857</v>
      </c>
      <c r="M53" s="99">
        <v>449</v>
      </c>
    </row>
    <row r="54" spans="1:13" ht="12.75">
      <c r="A54" s="80"/>
      <c r="B54" s="81" t="s">
        <v>134</v>
      </c>
      <c r="C54" s="81"/>
      <c r="D54" s="81"/>
      <c r="E54" s="82"/>
      <c r="F54" s="82"/>
      <c r="G54" s="82"/>
      <c r="H54" s="84"/>
      <c r="I54" s="83"/>
      <c r="J54" s="83"/>
      <c r="K54" s="85"/>
      <c r="L54" s="85"/>
      <c r="M54" s="86"/>
    </row>
    <row r="55" spans="1:13" ht="12.75">
      <c r="A55" s="36">
        <v>191</v>
      </c>
      <c r="B55" s="41" t="str">
        <f>VLOOKUP(A55,'SKNR-liste'!A60:H123,4)</f>
        <v>Bellahøj Skole</v>
      </c>
      <c r="C55" s="37"/>
      <c r="D55" s="37"/>
      <c r="E55" s="45">
        <v>18631.35</v>
      </c>
      <c r="F55" s="45">
        <v>18837.2</v>
      </c>
      <c r="G55" s="38">
        <f aca="true" t="shared" si="12" ref="G55:G65">F55-E55</f>
        <v>205.85000000000218</v>
      </c>
      <c r="H55" s="52">
        <f t="shared" si="5"/>
        <v>0.2899295774647918</v>
      </c>
      <c r="I55" s="60">
        <f t="shared" si="9"/>
        <v>0.01104858209415862</v>
      </c>
      <c r="J55" s="94">
        <f>E55/M55</f>
        <v>42.73245412844037</v>
      </c>
      <c r="K55" s="69">
        <v>19.55</v>
      </c>
      <c r="L55" s="69">
        <v>19.31</v>
      </c>
      <c r="M55" s="70">
        <v>436</v>
      </c>
    </row>
    <row r="56" spans="1:13" ht="12.75">
      <c r="A56" s="21">
        <v>192</v>
      </c>
      <c r="B56" s="22" t="str">
        <f>VLOOKUP(A56,'SKNR-liste'!A61:H124,4)</f>
        <v>Brønshøj Skole</v>
      </c>
      <c r="C56" s="22"/>
      <c r="D56" s="22"/>
      <c r="E56" s="27">
        <v>25283.36</v>
      </c>
      <c r="F56" s="27">
        <v>24219.11</v>
      </c>
      <c r="G56" s="23">
        <f t="shared" si="12"/>
        <v>-1064.25</v>
      </c>
      <c r="H56" s="49">
        <f t="shared" si="5"/>
        <v>-1.498943661971831</v>
      </c>
      <c r="I56" s="57">
        <f t="shared" si="9"/>
        <v>-0.04209290220920004</v>
      </c>
      <c r="J56" s="94">
        <f aca="true" t="shared" si="13" ref="J56:J65">E56/M56</f>
        <v>35.96495021337127</v>
      </c>
      <c r="K56" s="71">
        <v>25.4</v>
      </c>
      <c r="L56" s="71">
        <v>23.28</v>
      </c>
      <c r="M56" s="72">
        <v>703</v>
      </c>
    </row>
    <row r="57" spans="1:13" ht="12.75">
      <c r="A57" s="25">
        <v>114</v>
      </c>
      <c r="B57" s="22" t="str">
        <f>VLOOKUP(A57,'SKNR-liste'!A31:H94,4)</f>
        <v>Husum Skole</v>
      </c>
      <c r="C57" s="26"/>
      <c r="D57" s="26" t="s">
        <v>79</v>
      </c>
      <c r="E57" s="27">
        <v>21152.19</v>
      </c>
      <c r="F57" s="27">
        <v>21097.55</v>
      </c>
      <c r="G57" s="23">
        <f t="shared" si="12"/>
        <v>-54.63999999999942</v>
      </c>
      <c r="H57" s="49">
        <f aca="true" t="shared" si="14" ref="H57:H86">G57/710</f>
        <v>-0.07695774647887242</v>
      </c>
      <c r="I57" s="57">
        <f t="shared" si="9"/>
        <v>-0.0025831840580100417</v>
      </c>
      <c r="J57" s="94">
        <f t="shared" si="13"/>
        <v>37.503882978723404</v>
      </c>
      <c r="K57" s="71">
        <v>21.53</v>
      </c>
      <c r="L57" s="71">
        <v>21.5</v>
      </c>
      <c r="M57" s="72">
        <v>564</v>
      </c>
    </row>
    <row r="58" spans="1:13" ht="12.75">
      <c r="A58" s="21">
        <v>121</v>
      </c>
      <c r="B58" s="22" t="str">
        <f>VLOOKUP(A58,'SKNR-liste'!A33:H96,4)</f>
        <v>Hyltebjerg Skole</v>
      </c>
      <c r="C58" s="22"/>
      <c r="D58" s="22"/>
      <c r="E58" s="23">
        <v>23350.92</v>
      </c>
      <c r="F58" s="23">
        <v>22455.92</v>
      </c>
      <c r="G58" s="23">
        <f t="shared" si="12"/>
        <v>-895</v>
      </c>
      <c r="H58" s="49">
        <f t="shared" si="14"/>
        <v>-1.2605633802816902</v>
      </c>
      <c r="I58" s="57">
        <f t="shared" si="9"/>
        <v>-0.0383282543043272</v>
      </c>
      <c r="J58" s="94">
        <f t="shared" si="13"/>
        <v>36.542910798122065</v>
      </c>
      <c r="K58" s="71">
        <v>23.67</v>
      </c>
      <c r="L58" s="71">
        <v>23.73</v>
      </c>
      <c r="M58" s="72">
        <v>639</v>
      </c>
    </row>
    <row r="59" spans="1:13" ht="12.75">
      <c r="A59" s="21">
        <v>124</v>
      </c>
      <c r="B59" s="22" t="str">
        <f>VLOOKUP(A59,'SKNR-liste'!A36:H99,4)</f>
        <v>Katrinedals Skole</v>
      </c>
      <c r="C59" s="22"/>
      <c r="D59" s="22" t="s">
        <v>79</v>
      </c>
      <c r="E59" s="23">
        <v>22439.58</v>
      </c>
      <c r="F59" s="23">
        <v>21933.35</v>
      </c>
      <c r="G59" s="23">
        <f t="shared" si="12"/>
        <v>-506.2300000000032</v>
      </c>
      <c r="H59" s="49">
        <f t="shared" si="14"/>
        <v>-0.7130000000000045</v>
      </c>
      <c r="I59" s="57">
        <f t="shared" si="9"/>
        <v>-0.022559691402423893</v>
      </c>
      <c r="J59" s="94">
        <f t="shared" si="13"/>
        <v>36.487121951219514</v>
      </c>
      <c r="K59" s="71">
        <v>21.67</v>
      </c>
      <c r="L59" s="71">
        <v>24.33</v>
      </c>
      <c r="M59" s="72">
        <v>615</v>
      </c>
    </row>
    <row r="60" spans="1:13" ht="12.75">
      <c r="A60" s="21">
        <v>123</v>
      </c>
      <c r="B60" s="22" t="str">
        <f>VLOOKUP(A60,'SKNR-liste'!A35:H98,4)</f>
        <v>Kirkebjerg Skole</v>
      </c>
      <c r="C60" s="22"/>
      <c r="D60" s="22" t="s">
        <v>79</v>
      </c>
      <c r="E60" s="23">
        <v>20602.39</v>
      </c>
      <c r="F60" s="23">
        <v>20221.95</v>
      </c>
      <c r="G60" s="23">
        <f t="shared" si="12"/>
        <v>-380.4399999999987</v>
      </c>
      <c r="H60" s="49">
        <f t="shared" si="14"/>
        <v>-0.5358309859154912</v>
      </c>
      <c r="I60" s="57">
        <f t="shared" si="9"/>
        <v>-0.0184658187715114</v>
      </c>
      <c r="J60" s="94">
        <f t="shared" si="13"/>
        <v>37.188429602888085</v>
      </c>
      <c r="K60" s="71">
        <v>21.93</v>
      </c>
      <c r="L60" s="71">
        <v>22.54</v>
      </c>
      <c r="M60" s="72">
        <v>554</v>
      </c>
    </row>
    <row r="61" spans="1:13" ht="12.75">
      <c r="A61" s="21">
        <v>115</v>
      </c>
      <c r="B61" s="22" t="str">
        <f>VLOOKUP(A61,'SKNR-liste'!A32:H95,4)</f>
        <v>Korsager Skole</v>
      </c>
      <c r="C61" s="22"/>
      <c r="D61" s="22"/>
      <c r="E61" s="23">
        <v>20112.27</v>
      </c>
      <c r="F61" s="23">
        <v>19762.11</v>
      </c>
      <c r="G61" s="23">
        <f t="shared" si="12"/>
        <v>-350.15999999999985</v>
      </c>
      <c r="H61" s="49">
        <f t="shared" si="14"/>
        <v>-0.4931830985915491</v>
      </c>
      <c r="I61" s="57">
        <f t="shared" si="9"/>
        <v>-0.017410267463593112</v>
      </c>
      <c r="J61" s="94">
        <f t="shared" si="13"/>
        <v>39.1289299610895</v>
      </c>
      <c r="K61" s="71">
        <v>22.14</v>
      </c>
      <c r="L61" s="71">
        <v>21.17</v>
      </c>
      <c r="M61" s="72">
        <v>514</v>
      </c>
    </row>
    <row r="62" spans="1:13" ht="12.75">
      <c r="A62" s="21">
        <v>193</v>
      </c>
      <c r="B62" s="22" t="str">
        <f>VLOOKUP(A62,'SKNR-liste'!A62:H125,4)</f>
        <v>Rødkilde Skole</v>
      </c>
      <c r="C62" s="22"/>
      <c r="D62" s="22"/>
      <c r="E62" s="27">
        <v>25639</v>
      </c>
      <c r="F62" s="27">
        <v>24790.61</v>
      </c>
      <c r="G62" s="23">
        <f t="shared" si="12"/>
        <v>-848.3899999999994</v>
      </c>
      <c r="H62" s="49">
        <f t="shared" si="14"/>
        <v>-1.1949154929577457</v>
      </c>
      <c r="I62" s="57">
        <f t="shared" si="9"/>
        <v>-0.033089824096103566</v>
      </c>
      <c r="J62" s="94">
        <f t="shared" si="13"/>
        <v>36.732091690544415</v>
      </c>
      <c r="K62" s="71">
        <v>23.11</v>
      </c>
      <c r="L62" s="71">
        <v>22.19</v>
      </c>
      <c r="M62" s="72">
        <v>698</v>
      </c>
    </row>
    <row r="63" spans="1:13" ht="12.75">
      <c r="A63" s="21">
        <v>112</v>
      </c>
      <c r="B63" s="24" t="str">
        <f>VLOOKUP(A63,'SKNR-liste'!A29:H92,4)</f>
        <v>Tingbjerg Skole</v>
      </c>
      <c r="C63" s="22"/>
      <c r="D63" s="22"/>
      <c r="E63" s="23">
        <v>20850.52</v>
      </c>
      <c r="F63" s="23">
        <v>21899.86</v>
      </c>
      <c r="G63" s="23">
        <f t="shared" si="12"/>
        <v>1049.3400000000001</v>
      </c>
      <c r="H63" s="49">
        <f t="shared" si="14"/>
        <v>1.4779436619718311</v>
      </c>
      <c r="I63" s="57">
        <f t="shared" si="9"/>
        <v>0.0503268024010912</v>
      </c>
      <c r="J63" s="94">
        <f t="shared" si="13"/>
        <v>47.495489749430526</v>
      </c>
      <c r="K63" s="71">
        <v>18.47</v>
      </c>
      <c r="L63" s="71">
        <v>18.45</v>
      </c>
      <c r="M63" s="72">
        <v>439</v>
      </c>
    </row>
    <row r="64" spans="1:13" ht="12.75">
      <c r="A64" s="21">
        <v>122</v>
      </c>
      <c r="B64" s="22" t="str">
        <f>VLOOKUP(A64,'SKNR-liste'!A34:H97,4)</f>
        <v>Vanløse Skole</v>
      </c>
      <c r="C64" s="22"/>
      <c r="D64" s="22"/>
      <c r="E64" s="23">
        <v>15081.41</v>
      </c>
      <c r="F64" s="23">
        <v>14897.84</v>
      </c>
      <c r="G64" s="23">
        <f t="shared" si="12"/>
        <v>-183.5699999999997</v>
      </c>
      <c r="H64" s="49">
        <f t="shared" si="14"/>
        <v>-0.25854929577464747</v>
      </c>
      <c r="I64" s="57">
        <f t="shared" si="9"/>
        <v>-0.012171938830653083</v>
      </c>
      <c r="J64" s="94">
        <f t="shared" si="13"/>
        <v>41.20603825136612</v>
      </c>
      <c r="K64" s="71">
        <v>22.3</v>
      </c>
      <c r="L64" s="71">
        <v>17.9</v>
      </c>
      <c r="M64" s="72">
        <v>366</v>
      </c>
    </row>
    <row r="65" spans="1:13" ht="13.5" thickBot="1">
      <c r="A65" s="32">
        <v>113</v>
      </c>
      <c r="B65" s="42" t="str">
        <f>VLOOKUP(A65,'SKNR-liste'!A30:H93,4)</f>
        <v>Voldparkens Skole</v>
      </c>
      <c r="C65" s="33"/>
      <c r="D65" s="33"/>
      <c r="E65" s="35">
        <v>13829.93</v>
      </c>
      <c r="F65" s="35">
        <v>14372.4</v>
      </c>
      <c r="G65" s="35">
        <f t="shared" si="12"/>
        <v>542.4699999999993</v>
      </c>
      <c r="H65" s="49">
        <f t="shared" si="14"/>
        <v>0.7640422535211259</v>
      </c>
      <c r="I65" s="58">
        <f t="shared" si="9"/>
        <v>0.039224348930182534</v>
      </c>
      <c r="J65" s="94">
        <f t="shared" si="13"/>
        <v>47.36277397260274</v>
      </c>
      <c r="K65" s="67">
        <v>19.6</v>
      </c>
      <c r="L65" s="67">
        <v>15.63</v>
      </c>
      <c r="M65" s="68">
        <v>292</v>
      </c>
    </row>
    <row r="66" spans="1:13" ht="13.5" thickBot="1">
      <c r="A66" s="16"/>
      <c r="B66" s="17"/>
      <c r="C66" s="17"/>
      <c r="D66" s="17"/>
      <c r="E66" s="18">
        <f>SUM(E55:E65)</f>
        <v>226972.91999999995</v>
      </c>
      <c r="F66" s="18">
        <f>SUM(F55:F65)</f>
        <v>224487.89999999997</v>
      </c>
      <c r="G66" s="18">
        <f>SUM(G55:G65)</f>
        <v>-2485.0199999999986</v>
      </c>
      <c r="H66" s="51">
        <f t="shared" si="14"/>
        <v>-3.5000281690140826</v>
      </c>
      <c r="I66" s="59">
        <f t="shared" si="9"/>
        <v>-0.010948530776270535</v>
      </c>
      <c r="J66" s="95">
        <f>AVERAGE(J55:J65)</f>
        <v>39.84955211798163</v>
      </c>
      <c r="K66" s="95">
        <f>AVERAGE(K55:K65)</f>
        <v>21.76090909090909</v>
      </c>
      <c r="L66" s="95">
        <f>AVERAGE(L55:L65)</f>
        <v>20.91181818181818</v>
      </c>
      <c r="M66" s="99">
        <v>529.0909090909091</v>
      </c>
    </row>
    <row r="67" spans="1:13" ht="12.75">
      <c r="A67" s="80"/>
      <c r="B67" s="81" t="s">
        <v>135</v>
      </c>
      <c r="C67" s="81"/>
      <c r="D67" s="81"/>
      <c r="E67" s="82"/>
      <c r="F67" s="82"/>
      <c r="G67" s="82"/>
      <c r="H67" s="84"/>
      <c r="I67" s="83"/>
      <c r="J67" s="83"/>
      <c r="K67" s="78"/>
      <c r="L67" s="78"/>
      <c r="M67" s="79"/>
    </row>
    <row r="68" spans="1:13" s="2" customFormat="1" ht="12.75">
      <c r="A68" s="36">
        <v>151</v>
      </c>
      <c r="B68" s="41" t="str">
        <f>VLOOKUP(A68,'SKNR-liste'!A47:H110,4)</f>
        <v>Bavnehøj Skole</v>
      </c>
      <c r="C68" s="37"/>
      <c r="D68" s="37"/>
      <c r="E68" s="38">
        <v>13893.94</v>
      </c>
      <c r="F68" s="38">
        <v>14086.08</v>
      </c>
      <c r="G68" s="38">
        <f aca="true" t="shared" si="15" ref="G68:G73">F68-E68</f>
        <v>192.13999999999942</v>
      </c>
      <c r="H68" s="52">
        <f t="shared" si="14"/>
        <v>0.2706197183098583</v>
      </c>
      <c r="I68" s="60">
        <f t="shared" si="9"/>
        <v>0.013829050650859253</v>
      </c>
      <c r="J68" s="94">
        <f aca="true" t="shared" si="16" ref="J68:J73">E68/M68</f>
        <v>44.248216560509555</v>
      </c>
      <c r="K68" s="71">
        <v>19</v>
      </c>
      <c r="L68" s="71">
        <v>19.75</v>
      </c>
      <c r="M68" s="72">
        <v>314</v>
      </c>
    </row>
    <row r="69" spans="1:13" ht="12.75">
      <c r="A69" s="21">
        <v>152</v>
      </c>
      <c r="B69" s="24" t="str">
        <f>VLOOKUP(A69,'SKNR-liste'!A48:H111,4)</f>
        <v>Ellebjerg Skole</v>
      </c>
      <c r="C69" s="22"/>
      <c r="D69" s="22"/>
      <c r="E69" s="23">
        <v>17259.57</v>
      </c>
      <c r="F69" s="23">
        <v>17652.81</v>
      </c>
      <c r="G69" s="23">
        <f t="shared" si="15"/>
        <v>393.2400000000016</v>
      </c>
      <c r="H69" s="49">
        <f t="shared" si="14"/>
        <v>0.5538591549295797</v>
      </c>
      <c r="I69" s="57">
        <f t="shared" si="9"/>
        <v>0.022783881637839273</v>
      </c>
      <c r="J69" s="94">
        <f t="shared" si="16"/>
        <v>44.71391191709844</v>
      </c>
      <c r="K69" s="71">
        <v>20.38</v>
      </c>
      <c r="L69" s="71">
        <v>18.89</v>
      </c>
      <c r="M69" s="72">
        <v>386</v>
      </c>
    </row>
    <row r="70" spans="1:13" ht="12.75">
      <c r="A70" s="21">
        <v>135</v>
      </c>
      <c r="B70" s="22" t="str">
        <f>VLOOKUP(A70,'SKNR-liste'!A39:H102,4)</f>
        <v>Enghave Plads Skole</v>
      </c>
      <c r="C70" s="22"/>
      <c r="D70" s="22"/>
      <c r="E70" s="23">
        <v>14898.88</v>
      </c>
      <c r="F70" s="23">
        <v>14642.3</v>
      </c>
      <c r="G70" s="23">
        <f t="shared" si="15"/>
        <v>-256.5799999999999</v>
      </c>
      <c r="H70" s="49">
        <f t="shared" si="14"/>
        <v>-0.36138028169014075</v>
      </c>
      <c r="I70" s="57">
        <f t="shared" si="9"/>
        <v>-0.01722142872484374</v>
      </c>
      <c r="J70" s="94">
        <f t="shared" si="16"/>
        <v>40.70732240437158</v>
      </c>
      <c r="K70" s="71">
        <v>23.5</v>
      </c>
      <c r="L70" s="71">
        <v>20.22</v>
      </c>
      <c r="M70" s="72">
        <v>366</v>
      </c>
    </row>
    <row r="71" spans="1:13" ht="12.75">
      <c r="A71" s="21">
        <v>133</v>
      </c>
      <c r="B71" s="22" t="str">
        <f>VLOOKUP(A71,'SKNR-liste'!A38:H101,4)</f>
        <v>Matthæusgades Skole</v>
      </c>
      <c r="C71" s="22" t="s">
        <v>79</v>
      </c>
      <c r="D71" s="22" t="s">
        <v>79</v>
      </c>
      <c r="E71" s="23">
        <v>10023.2</v>
      </c>
      <c r="F71" s="23">
        <v>10023.2</v>
      </c>
      <c r="G71" s="23">
        <f t="shared" si="15"/>
        <v>0</v>
      </c>
      <c r="H71" s="49">
        <f t="shared" si="14"/>
        <v>0</v>
      </c>
      <c r="I71" s="57">
        <f t="shared" si="9"/>
        <v>0</v>
      </c>
      <c r="J71" s="94">
        <f t="shared" si="16"/>
        <v>43.20344827586207</v>
      </c>
      <c r="K71" s="71">
        <v>19.75</v>
      </c>
      <c r="L71" s="71">
        <v>20.2</v>
      </c>
      <c r="M71" s="72">
        <v>232</v>
      </c>
    </row>
    <row r="72" spans="1:13" ht="12.75">
      <c r="A72" s="21">
        <v>132</v>
      </c>
      <c r="B72" s="24" t="str">
        <f>VLOOKUP(A72,'SKNR-liste'!A37:H100,4)</f>
        <v>Oehlenschlægersgades Skole</v>
      </c>
      <c r="C72" s="22"/>
      <c r="D72" s="22"/>
      <c r="E72" s="23">
        <v>13453.46</v>
      </c>
      <c r="F72" s="23">
        <v>13589.04</v>
      </c>
      <c r="G72" s="23">
        <f t="shared" si="15"/>
        <v>135.58000000000175</v>
      </c>
      <c r="H72" s="49">
        <f t="shared" si="14"/>
        <v>0.1909577464788757</v>
      </c>
      <c r="I72" s="57">
        <f t="shared" si="9"/>
        <v>0.010077704917545505</v>
      </c>
      <c r="J72" s="94">
        <f t="shared" si="16"/>
        <v>43.82234527687296</v>
      </c>
      <c r="K72" s="71">
        <v>20.21</v>
      </c>
      <c r="L72" s="71">
        <v>15.6</v>
      </c>
      <c r="M72" s="72">
        <v>307</v>
      </c>
    </row>
    <row r="73" spans="1:13" ht="13.5" thickBot="1">
      <c r="A73" s="32">
        <v>138</v>
      </c>
      <c r="B73" s="42" t="str">
        <f>VLOOKUP(A73,'SKNR-liste'!A40:H103,4)</f>
        <v>Vesterbro Ny Skole</v>
      </c>
      <c r="C73" s="33"/>
      <c r="D73" s="33"/>
      <c r="E73" s="35">
        <v>17501.28</v>
      </c>
      <c r="F73" s="35">
        <v>17917.6</v>
      </c>
      <c r="G73" s="35">
        <f t="shared" si="15"/>
        <v>416.3199999999997</v>
      </c>
      <c r="H73" s="49">
        <f t="shared" si="14"/>
        <v>0.5863661971830982</v>
      </c>
      <c r="I73" s="58">
        <f t="shared" si="9"/>
        <v>0.02378797436530355</v>
      </c>
      <c r="J73" s="94">
        <f t="shared" si="16"/>
        <v>44.76030690537084</v>
      </c>
      <c r="K73" s="67">
        <v>18.75</v>
      </c>
      <c r="L73" s="67">
        <v>15.46</v>
      </c>
      <c r="M73" s="68">
        <v>391</v>
      </c>
    </row>
    <row r="74" spans="1:13" ht="13.5" thickBot="1">
      <c r="A74" s="16"/>
      <c r="B74" s="17"/>
      <c r="C74" s="17"/>
      <c r="D74" s="17"/>
      <c r="E74" s="18">
        <f>SUM(E68:E73)</f>
        <v>87030.32999999999</v>
      </c>
      <c r="F74" s="18">
        <f>SUM(F68:F73)</f>
        <v>87911.03</v>
      </c>
      <c r="G74" s="18">
        <f>SUM(G68:G73)</f>
        <v>880.7000000000025</v>
      </c>
      <c r="H74" s="51">
        <f t="shared" si="14"/>
        <v>1.2404225352112712</v>
      </c>
      <c r="I74" s="59">
        <f t="shared" si="9"/>
        <v>0.010119460652395685</v>
      </c>
      <c r="J74" s="95">
        <f>AVERAGE(J68:J73)</f>
        <v>43.575925223347575</v>
      </c>
      <c r="K74" s="95">
        <f>AVERAGE(K68:K73)</f>
        <v>20.265</v>
      </c>
      <c r="L74" s="95">
        <f>AVERAGE(L68:L73)</f>
        <v>18.353333333333335</v>
      </c>
      <c r="M74" s="99">
        <v>332.6666666666667</v>
      </c>
    </row>
    <row r="75" spans="1:13" ht="12.75">
      <c r="A75" s="80"/>
      <c r="B75" s="81" t="s">
        <v>136</v>
      </c>
      <c r="C75" s="81"/>
      <c r="D75" s="81"/>
      <c r="E75" s="82"/>
      <c r="F75" s="82"/>
      <c r="G75" s="82"/>
      <c r="H75" s="47"/>
      <c r="I75" s="83"/>
      <c r="J75" s="96"/>
      <c r="K75" s="78"/>
      <c r="L75" s="78"/>
      <c r="M75" s="79"/>
    </row>
    <row r="76" spans="1:13" ht="12.75">
      <c r="A76" s="36">
        <v>48</v>
      </c>
      <c r="B76" s="37" t="str">
        <f>VLOOKUP(A76,'SKNR-liste'!A11:H74,4)</f>
        <v>Heibergskolen</v>
      </c>
      <c r="C76" s="37"/>
      <c r="D76" s="37"/>
      <c r="E76" s="38">
        <v>14299.45</v>
      </c>
      <c r="F76" s="38">
        <v>13611.71</v>
      </c>
      <c r="G76" s="38">
        <f aca="true" t="shared" si="17" ref="G76:G84">F76-E76</f>
        <v>-687.7400000000016</v>
      </c>
      <c r="H76" s="49">
        <f t="shared" si="14"/>
        <v>-0.9686478873239459</v>
      </c>
      <c r="I76" s="60">
        <f t="shared" si="9"/>
        <v>-0.04809555612278805</v>
      </c>
      <c r="J76" s="94">
        <f>E76/M76</f>
        <v>37.729419525065964</v>
      </c>
      <c r="K76" s="71">
        <v>25.08</v>
      </c>
      <c r="L76" s="71">
        <v>25.5</v>
      </c>
      <c r="M76" s="72">
        <v>379</v>
      </c>
    </row>
    <row r="77" spans="1:13" ht="12.75">
      <c r="A77" s="21">
        <v>54</v>
      </c>
      <c r="B77" s="24" t="str">
        <f>VLOOKUP(A77,'SKNR-liste'!A14:H77,4)</f>
        <v>Kildevældsskolen</v>
      </c>
      <c r="C77" s="22"/>
      <c r="D77" s="22"/>
      <c r="E77" s="23">
        <v>21663.4</v>
      </c>
      <c r="F77" s="23">
        <v>21845.37</v>
      </c>
      <c r="G77" s="23">
        <f t="shared" si="17"/>
        <v>181.96999999999753</v>
      </c>
      <c r="H77" s="49">
        <f t="shared" si="14"/>
        <v>0.25629577464788383</v>
      </c>
      <c r="I77" s="57">
        <f t="shared" si="9"/>
        <v>0.008399881828337081</v>
      </c>
      <c r="J77" s="94">
        <f aca="true" t="shared" si="18" ref="J77:J85">E77/M77</f>
        <v>41.660384615384615</v>
      </c>
      <c r="K77" s="71">
        <v>20.38</v>
      </c>
      <c r="L77" s="71">
        <v>19.64</v>
      </c>
      <c r="M77" s="72">
        <v>520</v>
      </c>
    </row>
    <row r="78" spans="1:13" ht="12.75">
      <c r="A78" s="21">
        <v>71</v>
      </c>
      <c r="B78" s="24" t="str">
        <f>VLOOKUP(A78,'SKNR-liste'!A21:H84,4)</f>
        <v>Klostervængets Skole</v>
      </c>
      <c r="C78" s="22"/>
      <c r="D78" s="22"/>
      <c r="E78" s="23">
        <v>15441.4</v>
      </c>
      <c r="F78" s="23">
        <v>16696.8</v>
      </c>
      <c r="G78" s="23">
        <f t="shared" si="17"/>
        <v>1255.3999999999996</v>
      </c>
      <c r="H78" s="49">
        <f t="shared" si="14"/>
        <v>1.7681690140845066</v>
      </c>
      <c r="I78" s="57">
        <f t="shared" si="9"/>
        <v>0.08130091831051586</v>
      </c>
      <c r="J78" s="94">
        <f t="shared" si="18"/>
        <v>53.61597222222222</v>
      </c>
      <c r="K78" s="71">
        <v>17.78</v>
      </c>
      <c r="L78" s="71">
        <v>15.9</v>
      </c>
      <c r="M78" s="72">
        <v>288</v>
      </c>
    </row>
    <row r="79" spans="1:13" ht="12.75">
      <c r="A79" s="21">
        <v>46</v>
      </c>
      <c r="B79" s="22" t="str">
        <f>VLOOKUP(A79,'SKNR-liste'!A10:H73,4)</f>
        <v>Langelinieskolen</v>
      </c>
      <c r="C79" s="22" t="s">
        <v>79</v>
      </c>
      <c r="D79" s="22" t="s">
        <v>79</v>
      </c>
      <c r="E79" s="23">
        <v>17177.25</v>
      </c>
      <c r="F79" s="23">
        <v>17177.25</v>
      </c>
      <c r="G79" s="23">
        <f t="shared" si="17"/>
        <v>0</v>
      </c>
      <c r="H79" s="49">
        <f t="shared" si="14"/>
        <v>0</v>
      </c>
      <c r="I79" s="57">
        <f aca="true" t="shared" si="19" ref="I79:I86">-(E79-F79)/E79</f>
        <v>0</v>
      </c>
      <c r="J79" s="94">
        <f t="shared" si="18"/>
        <v>39.487931034482756</v>
      </c>
      <c r="K79" s="71">
        <v>21.25</v>
      </c>
      <c r="L79" s="71">
        <v>20</v>
      </c>
      <c r="M79" s="72">
        <v>435</v>
      </c>
    </row>
    <row r="80" spans="1:13" ht="12.75">
      <c r="A80" s="25">
        <v>85</v>
      </c>
      <c r="B80" s="22" t="str">
        <f>VLOOKUP(A80,'SKNR-liste'!A24:H87,4)</f>
        <v>Lundehusskolen</v>
      </c>
      <c r="C80" s="26"/>
      <c r="D80" s="26"/>
      <c r="E80" s="27">
        <v>21329.46</v>
      </c>
      <c r="F80" s="27">
        <v>21186.47</v>
      </c>
      <c r="G80" s="23">
        <f t="shared" si="17"/>
        <v>-142.98999999999796</v>
      </c>
      <c r="H80" s="49">
        <f t="shared" si="14"/>
        <v>-0.20139436619718024</v>
      </c>
      <c r="I80" s="57">
        <f t="shared" si="19"/>
        <v>-0.00670387342201809</v>
      </c>
      <c r="J80" s="94">
        <f t="shared" si="18"/>
        <v>40.01774859287054</v>
      </c>
      <c r="K80" s="71">
        <v>21.53</v>
      </c>
      <c r="L80" s="71">
        <v>20.38</v>
      </c>
      <c r="M80" s="72">
        <v>533</v>
      </c>
    </row>
    <row r="81" spans="1:13" ht="12.75">
      <c r="A81" s="25">
        <v>44</v>
      </c>
      <c r="B81" s="22" t="str">
        <f>VLOOKUP(A81,'SKNR-liste'!A8:H71,4)</f>
        <v>Randersgades Skole</v>
      </c>
      <c r="C81" s="26" t="s">
        <v>79</v>
      </c>
      <c r="D81" s="26" t="s">
        <v>79</v>
      </c>
      <c r="E81" s="27">
        <v>14023.1</v>
      </c>
      <c r="F81" s="27">
        <v>14023.1</v>
      </c>
      <c r="G81" s="23">
        <f t="shared" si="17"/>
        <v>0</v>
      </c>
      <c r="H81" s="49">
        <f t="shared" si="14"/>
        <v>0</v>
      </c>
      <c r="I81" s="57">
        <f t="shared" si="19"/>
        <v>0</v>
      </c>
      <c r="J81" s="94">
        <f t="shared" si="18"/>
        <v>40.41239193083574</v>
      </c>
      <c r="K81" s="71">
        <v>22.7</v>
      </c>
      <c r="L81" s="71">
        <v>16.9</v>
      </c>
      <c r="M81" s="72">
        <v>347</v>
      </c>
    </row>
    <row r="82" spans="1:13" ht="12.75">
      <c r="A82" s="21">
        <v>49</v>
      </c>
      <c r="B82" s="22" t="str">
        <f>VLOOKUP(A82,'SKNR-liste'!A12:H75,4)</f>
        <v>Sortedamskolen</v>
      </c>
      <c r="C82" s="22"/>
      <c r="D82" s="22"/>
      <c r="E82" s="23">
        <v>21317.48</v>
      </c>
      <c r="F82" s="23">
        <v>20536.63</v>
      </c>
      <c r="G82" s="23">
        <f t="shared" si="17"/>
        <v>-780.8499999999985</v>
      </c>
      <c r="H82" s="49">
        <f t="shared" si="14"/>
        <v>-1.0997887323943643</v>
      </c>
      <c r="I82" s="57">
        <f t="shared" si="19"/>
        <v>-0.03662956409481789</v>
      </c>
      <c r="J82" s="94">
        <f t="shared" si="18"/>
        <v>37.00951388888889</v>
      </c>
      <c r="K82" s="71">
        <v>23.27</v>
      </c>
      <c r="L82" s="71">
        <v>22.31</v>
      </c>
      <c r="M82" s="72">
        <v>576</v>
      </c>
    </row>
    <row r="83" spans="1:13" ht="12.75">
      <c r="A83" s="21">
        <v>51</v>
      </c>
      <c r="B83" s="22" t="str">
        <f>VLOOKUP(A83,'SKNR-liste'!A13:H76,4)</f>
        <v>Strandvejsskolen</v>
      </c>
      <c r="C83" s="22"/>
      <c r="D83" s="22"/>
      <c r="E83" s="23">
        <v>16498.67</v>
      </c>
      <c r="F83" s="23">
        <v>16101.71</v>
      </c>
      <c r="G83" s="23">
        <f t="shared" si="17"/>
        <v>-396.9599999999991</v>
      </c>
      <c r="H83" s="49">
        <f t="shared" si="14"/>
        <v>-0.5590985915492945</v>
      </c>
      <c r="I83" s="57">
        <f t="shared" si="19"/>
        <v>-0.02406012120977019</v>
      </c>
      <c r="J83" s="94">
        <f t="shared" si="18"/>
        <v>39.376300715990446</v>
      </c>
      <c r="K83" s="71">
        <v>20.19</v>
      </c>
      <c r="L83" s="71">
        <v>17.6</v>
      </c>
      <c r="M83" s="72">
        <v>419</v>
      </c>
    </row>
    <row r="84" spans="1:13" s="2" customFormat="1" ht="12.75">
      <c r="A84" s="39">
        <v>45</v>
      </c>
      <c r="B84" s="33" t="str">
        <f>VLOOKUP(A84,'SKNR-liste'!A9:H72,4)</f>
        <v>Vibenshus Skole</v>
      </c>
      <c r="C84" s="40"/>
      <c r="D84" s="40"/>
      <c r="E84" s="34">
        <v>17576.73</v>
      </c>
      <c r="F84" s="34">
        <v>17095.71</v>
      </c>
      <c r="G84" s="35">
        <f t="shared" si="17"/>
        <v>-481.02000000000044</v>
      </c>
      <c r="H84" s="49">
        <f t="shared" si="14"/>
        <v>-0.6774929577464794</v>
      </c>
      <c r="I84" s="58">
        <f t="shared" si="19"/>
        <v>-0.027366865167753072</v>
      </c>
      <c r="J84" s="94">
        <f t="shared" si="18"/>
        <v>38.71526431718062</v>
      </c>
      <c r="K84" s="71">
        <v>20.21</v>
      </c>
      <c r="L84" s="71">
        <v>20.73</v>
      </c>
      <c r="M84" s="72">
        <v>454</v>
      </c>
    </row>
    <row r="85" spans="1:13" s="2" customFormat="1" ht="13.5" thickBot="1">
      <c r="A85" s="39">
        <v>16</v>
      </c>
      <c r="B85" s="33" t="str">
        <f>VLOOKUP(A85,'SKNR-liste'!A5:H68,4)</f>
        <v>Øster Farimagsgades Skole</v>
      </c>
      <c r="C85" s="40"/>
      <c r="D85" s="40"/>
      <c r="E85" s="34">
        <v>17678.67</v>
      </c>
      <c r="F85" s="34">
        <v>16752.59</v>
      </c>
      <c r="G85" s="35">
        <f>F85-E85</f>
        <v>-926.0799999999981</v>
      </c>
      <c r="H85" s="49">
        <f>G85/710</f>
        <v>-1.3043380281690113</v>
      </c>
      <c r="I85" s="58">
        <f>-(E85-F85)/E85</f>
        <v>-0.05238403115166459</v>
      </c>
      <c r="J85" s="94">
        <f t="shared" si="18"/>
        <v>36.301170431211496</v>
      </c>
      <c r="K85" s="67">
        <v>25</v>
      </c>
      <c r="L85" s="67">
        <v>26.6</v>
      </c>
      <c r="M85" s="68">
        <v>487</v>
      </c>
    </row>
    <row r="86" spans="1:13" s="2" customFormat="1" ht="13.5" thickBot="1">
      <c r="A86" s="16"/>
      <c r="B86" s="17"/>
      <c r="C86" s="17"/>
      <c r="D86" s="17"/>
      <c r="E86" s="18">
        <f>SUM(E76:E85)</f>
        <v>177005.61</v>
      </c>
      <c r="F86" s="18">
        <f>SUM(F76:F85)</f>
        <v>175027.34</v>
      </c>
      <c r="G86" s="18">
        <f>SUM(G76:G85)</f>
        <v>-1978.2699999999986</v>
      </c>
      <c r="H86" s="51">
        <f t="shared" si="14"/>
        <v>-2.7862957746478854</v>
      </c>
      <c r="I86" s="59">
        <f t="shared" si="19"/>
        <v>-0.011176312434391145</v>
      </c>
      <c r="J86" s="95">
        <f>AVERAGE(J76:J85)</f>
        <v>40.43260972741333</v>
      </c>
      <c r="K86" s="95">
        <f>AVERAGE(K76:K85)</f>
        <v>21.739</v>
      </c>
      <c r="L86" s="95">
        <f>AVERAGE(L76:L85)</f>
        <v>20.555999999999997</v>
      </c>
      <c r="M86" s="99">
        <v>443.8</v>
      </c>
    </row>
    <row r="87" spans="1:13" s="2" customFormat="1" ht="13.5" thickBot="1">
      <c r="A87" s="15"/>
      <c r="B87" s="13"/>
      <c r="C87" s="13"/>
      <c r="D87" s="13"/>
      <c r="E87" s="14"/>
      <c r="F87" s="14"/>
      <c r="G87" s="14"/>
      <c r="H87" s="48"/>
      <c r="I87" s="55"/>
      <c r="J87" s="97"/>
      <c r="K87" s="9"/>
      <c r="L87" s="9"/>
      <c r="M87" s="65"/>
    </row>
    <row r="88" spans="1:13" s="2" customFormat="1" ht="13.5" thickBot="1">
      <c r="A88" s="16"/>
      <c r="B88" s="17" t="s">
        <v>91</v>
      </c>
      <c r="C88" s="17" t="s">
        <v>90</v>
      </c>
      <c r="D88" s="17" t="s">
        <v>102</v>
      </c>
      <c r="E88" s="18">
        <f>E20+E28+E34+E44+E53+E66+E74+E86</f>
        <v>1071136.6599999997</v>
      </c>
      <c r="F88" s="18">
        <f>F20+F28+F34+F44+F53+F66+F74+F86</f>
        <v>1071133.7100000002</v>
      </c>
      <c r="G88" s="18">
        <f>G20+G28+G34+G44+G53+G66+G74+G86</f>
        <v>-2.9499999999952706</v>
      </c>
      <c r="H88" s="51">
        <f>G88/710</f>
        <v>-0.004154929577458127</v>
      </c>
      <c r="I88" s="59">
        <f>-(E88-F88)/E88</f>
        <v>-2.7540836847912322E-06</v>
      </c>
      <c r="J88" s="95">
        <f>AVERAGE(J9:J19,J22:J27,J30:J33,J36:J43,J46:J52,J55:J65,J68:J73,J76:J85)</f>
        <v>42.18622019127553</v>
      </c>
      <c r="K88" s="95">
        <f>AVERAGE(K9:K19,K22:K27,K30:K33,K36:K43,K46:K52,K55:K65,K68:K73,K76:K85)</f>
        <v>20.768095238095235</v>
      </c>
      <c r="L88" s="95">
        <f>AVERAGE(L9:L19,L22:L27,L30:L33,L36:L43,L46:L52,L55:L65,L68:L73,L76:L85)</f>
        <v>19.94777777777778</v>
      </c>
      <c r="M88" s="99">
        <v>413.6031746031746</v>
      </c>
    </row>
    <row r="89" spans="3:10" s="2" customFormat="1" ht="12.75">
      <c r="C89" s="9"/>
      <c r="D89" s="9"/>
      <c r="E89" s="10"/>
      <c r="F89" s="10"/>
      <c r="G89" s="10"/>
      <c r="H89" s="47"/>
      <c r="I89" s="28"/>
      <c r="J89" s="28"/>
    </row>
    <row r="90" spans="1:10" s="2" customFormat="1" ht="12.75">
      <c r="A90" s="31" t="s">
        <v>100</v>
      </c>
      <c r="C90" s="9"/>
      <c r="D90" s="9"/>
      <c r="E90" s="10"/>
      <c r="F90" s="10"/>
      <c r="G90" s="10"/>
      <c r="H90" s="47"/>
      <c r="I90" s="28"/>
      <c r="J90" s="28"/>
    </row>
    <row r="92" ht="12.75">
      <c r="A92" s="3" t="s">
        <v>103</v>
      </c>
    </row>
    <row r="94" spans="1:2" ht="12.75">
      <c r="A94" s="31" t="s">
        <v>143</v>
      </c>
      <c r="B94" s="31" t="s">
        <v>145</v>
      </c>
    </row>
    <row r="95" spans="1:2" ht="12.75">
      <c r="A95" s="3" t="s">
        <v>144</v>
      </c>
      <c r="B95" s="31" t="s">
        <v>146</v>
      </c>
    </row>
  </sheetData>
  <mergeCells count="3">
    <mergeCell ref="K1:M1"/>
    <mergeCell ref="K3:L3"/>
    <mergeCell ref="K4:L4"/>
  </mergeCells>
  <printOptions/>
  <pageMargins left="0.75" right="0.75" top="1" bottom="1" header="0" footer="0"/>
  <pageSetup fitToHeight="2" fitToWidth="1" horizontalDpi="600" verticalDpi="600" orientation="landscape" paperSize="9" scale="72" r:id="rId1"/>
  <ignoredErrors>
    <ignoredError sqref="G20 G28 G34 G44 G53 G66 G7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5"/>
  <sheetViews>
    <sheetView zoomScale="115" zoomScaleNormal="115" workbookViewId="0" topLeftCell="A1">
      <pane xSplit="2" topLeftCell="C1" activePane="topRight" state="frozen"/>
      <selection pane="topLeft" activeCell="O16" sqref="O16"/>
      <selection pane="topRight" activeCell="O16" sqref="O16"/>
    </sheetView>
  </sheetViews>
  <sheetFormatPr defaultColWidth="9.140625" defaultRowHeight="12.75"/>
  <cols>
    <col min="1" max="1" width="5.28125" style="0" customWidth="1"/>
    <col min="2" max="2" width="33.28125" style="0" bestFit="1" customWidth="1"/>
    <col min="3" max="4" width="14.140625" style="0" customWidth="1"/>
    <col min="5" max="7" width="14.140625" style="1" customWidth="1"/>
    <col min="8" max="8" width="14.140625" style="53" customWidth="1"/>
    <col min="9" max="9" width="14.140625" style="29" customWidth="1"/>
    <col min="10" max="10" width="13.00390625" style="29" customWidth="1"/>
    <col min="13" max="13" width="12.8515625" style="0" customWidth="1"/>
  </cols>
  <sheetData>
    <row r="1" spans="1:13" ht="12.75">
      <c r="A1" s="20" t="s">
        <v>89</v>
      </c>
      <c r="B1" s="19" t="s">
        <v>85</v>
      </c>
      <c r="C1" s="6" t="s">
        <v>104</v>
      </c>
      <c r="D1" s="6" t="s">
        <v>105</v>
      </c>
      <c r="E1" s="6" t="s">
        <v>104</v>
      </c>
      <c r="F1" s="6" t="s">
        <v>105</v>
      </c>
      <c r="G1" s="19" t="s">
        <v>81</v>
      </c>
      <c r="H1" s="19" t="s">
        <v>81</v>
      </c>
      <c r="I1" s="19" t="s">
        <v>81</v>
      </c>
      <c r="J1" s="19" t="s">
        <v>137</v>
      </c>
      <c r="K1" s="105" t="s">
        <v>120</v>
      </c>
      <c r="L1" s="106"/>
      <c r="M1" s="107"/>
    </row>
    <row r="2" spans="1:13" ht="12.75">
      <c r="A2" s="7"/>
      <c r="B2" s="8"/>
      <c r="C2" s="9" t="s">
        <v>87</v>
      </c>
      <c r="D2" s="9" t="s">
        <v>87</v>
      </c>
      <c r="E2" s="10" t="s">
        <v>95</v>
      </c>
      <c r="F2" s="9" t="s">
        <v>95</v>
      </c>
      <c r="G2" s="9" t="s">
        <v>83</v>
      </c>
      <c r="H2" s="9" t="s">
        <v>118</v>
      </c>
      <c r="I2" s="9" t="s">
        <v>118</v>
      </c>
      <c r="J2" s="9" t="s">
        <v>138</v>
      </c>
      <c r="K2" s="76" t="s">
        <v>139</v>
      </c>
      <c r="L2" s="75"/>
      <c r="M2" s="77"/>
    </row>
    <row r="3" spans="1:13" ht="12.75">
      <c r="A3" s="7"/>
      <c r="B3" s="8"/>
      <c r="C3" s="9" t="s">
        <v>86</v>
      </c>
      <c r="D3" s="9" t="s">
        <v>86</v>
      </c>
      <c r="E3" s="10" t="s">
        <v>106</v>
      </c>
      <c r="F3" s="9" t="s">
        <v>107</v>
      </c>
      <c r="G3" s="9" t="s">
        <v>84</v>
      </c>
      <c r="H3" s="9" t="s">
        <v>119</v>
      </c>
      <c r="I3" s="9" t="s">
        <v>119</v>
      </c>
      <c r="J3" s="9"/>
      <c r="K3" s="108" t="s">
        <v>141</v>
      </c>
      <c r="L3" s="108"/>
      <c r="M3" s="98" t="s">
        <v>142</v>
      </c>
    </row>
    <row r="4" spans="1:13" ht="13.5" thickBot="1">
      <c r="A4" s="11"/>
      <c r="B4" s="12"/>
      <c r="C4" s="13" t="s">
        <v>82</v>
      </c>
      <c r="D4" s="13" t="s">
        <v>82</v>
      </c>
      <c r="E4" s="30"/>
      <c r="F4" s="14"/>
      <c r="G4" s="13" t="s">
        <v>80</v>
      </c>
      <c r="H4" s="9"/>
      <c r="I4" s="13"/>
      <c r="J4" s="13"/>
      <c r="K4" s="109"/>
      <c r="L4" s="109"/>
      <c r="M4" s="66"/>
    </row>
    <row r="5" spans="1:13" ht="12.75">
      <c r="A5" s="7"/>
      <c r="B5" s="8"/>
      <c r="C5" s="9"/>
      <c r="D5" s="9"/>
      <c r="E5" s="6" t="s">
        <v>92</v>
      </c>
      <c r="F5" s="6" t="s">
        <v>92</v>
      </c>
      <c r="G5" s="6" t="s">
        <v>92</v>
      </c>
      <c r="H5" s="46" t="s">
        <v>110</v>
      </c>
      <c r="I5" s="54" t="s">
        <v>98</v>
      </c>
      <c r="J5" s="54" t="s">
        <v>92</v>
      </c>
      <c r="K5" s="61" t="s">
        <v>121</v>
      </c>
      <c r="L5" s="61" t="s">
        <v>122</v>
      </c>
      <c r="M5" s="62" t="s">
        <v>140</v>
      </c>
    </row>
    <row r="6" spans="1:13" ht="13.5" thickBot="1">
      <c r="A6" s="7"/>
      <c r="B6" s="8"/>
      <c r="C6" s="9"/>
      <c r="D6" s="9"/>
      <c r="E6" s="14" t="s">
        <v>93</v>
      </c>
      <c r="F6" s="14" t="s">
        <v>93</v>
      </c>
      <c r="G6" s="14" t="s">
        <v>93</v>
      </c>
      <c r="H6" s="48"/>
      <c r="I6" s="55"/>
      <c r="J6" s="55" t="s">
        <v>93</v>
      </c>
      <c r="K6" s="12"/>
      <c r="L6" s="12"/>
      <c r="M6" s="63"/>
    </row>
    <row r="7" spans="1:13" ht="12.75">
      <c r="A7" s="4"/>
      <c r="B7" s="5"/>
      <c r="C7" s="19"/>
      <c r="D7" s="19"/>
      <c r="E7" s="6"/>
      <c r="F7" s="6"/>
      <c r="G7" s="6"/>
      <c r="H7" s="46"/>
      <c r="I7" s="56"/>
      <c r="J7" s="56"/>
      <c r="K7" s="5"/>
      <c r="L7" s="5"/>
      <c r="M7" s="64"/>
    </row>
    <row r="8" spans="1:13" ht="12.75">
      <c r="A8" s="21"/>
      <c r="B8" s="24" t="s">
        <v>129</v>
      </c>
      <c r="C8" s="24"/>
      <c r="D8" s="24"/>
      <c r="E8" s="87"/>
      <c r="F8" s="87"/>
      <c r="G8" s="87"/>
      <c r="H8" s="88"/>
      <c r="I8" s="57"/>
      <c r="J8" s="57"/>
      <c r="K8" s="22"/>
      <c r="L8" s="22"/>
      <c r="M8" s="89"/>
    </row>
    <row r="9" spans="1:13" ht="12.75">
      <c r="A9" s="21">
        <v>177</v>
      </c>
      <c r="B9" s="24" t="str">
        <f>VLOOKUP(A9,'SKNR-liste'!A56:H119,4)</f>
        <v>Amager Fælled Skole</v>
      </c>
      <c r="C9" s="22"/>
      <c r="D9" s="22"/>
      <c r="E9" s="27">
        <v>20415.44</v>
      </c>
      <c r="F9" s="27">
        <v>21900.13</v>
      </c>
      <c r="G9" s="23">
        <f aca="true" t="shared" si="0" ref="G9:G19">F9-E9</f>
        <v>1484.6900000000023</v>
      </c>
      <c r="H9" s="49">
        <f>G9/710</f>
        <v>2.0911126760563414</v>
      </c>
      <c r="I9" s="57">
        <f aca="true" t="shared" si="1" ref="I9:I42">-(E9-F9)/E9</f>
        <v>0.07272387957349939</v>
      </c>
      <c r="J9" s="93">
        <f>E9/M9</f>
        <v>47.477767441860465</v>
      </c>
      <c r="K9" s="71">
        <v>21.09</v>
      </c>
      <c r="L9" s="71">
        <v>20.08</v>
      </c>
      <c r="M9" s="89">
        <v>430</v>
      </c>
    </row>
    <row r="10" spans="1:13" ht="12.75">
      <c r="A10" s="21">
        <v>175</v>
      </c>
      <c r="B10" s="24" t="str">
        <f>VLOOKUP(A10,'SKNR-liste'!A54:H117,4)</f>
        <v>Dyvekeskolen</v>
      </c>
      <c r="C10" s="22"/>
      <c r="D10" s="22"/>
      <c r="E10" s="27">
        <v>19251.04</v>
      </c>
      <c r="F10" s="27">
        <v>19992.82</v>
      </c>
      <c r="G10" s="23">
        <f t="shared" si="0"/>
        <v>741.7799999999988</v>
      </c>
      <c r="H10" s="49">
        <f aca="true" t="shared" si="2" ref="H10:H20">G10/710</f>
        <v>1.0447605633802801</v>
      </c>
      <c r="I10" s="57">
        <f t="shared" si="1"/>
        <v>0.03853194424820679</v>
      </c>
      <c r="J10" s="93">
        <f aca="true" t="shared" si="3" ref="J10:J19">E10/M10</f>
        <v>44.562592592592594</v>
      </c>
      <c r="K10" s="71">
        <v>17.58</v>
      </c>
      <c r="L10" s="71">
        <v>20.36</v>
      </c>
      <c r="M10" s="89">
        <v>432</v>
      </c>
    </row>
    <row r="11" spans="1:13" ht="12.75">
      <c r="A11" s="21">
        <v>181</v>
      </c>
      <c r="B11" s="22" t="str">
        <f>VLOOKUP(A11,'SKNR-liste'!A57:H120,4)</f>
        <v>Gerbrandskolen</v>
      </c>
      <c r="C11" s="22"/>
      <c r="D11" s="22" t="s">
        <v>79</v>
      </c>
      <c r="E11" s="27">
        <v>22422.19</v>
      </c>
      <c r="F11" s="27">
        <v>21933.35</v>
      </c>
      <c r="G11" s="23">
        <f t="shared" si="0"/>
        <v>-488.84000000000015</v>
      </c>
      <c r="H11" s="49">
        <f t="shared" si="2"/>
        <v>-0.6885070422535213</v>
      </c>
      <c r="I11" s="57">
        <f t="shared" si="1"/>
        <v>-0.021801617058815403</v>
      </c>
      <c r="J11" s="93">
        <f t="shared" si="3"/>
        <v>37.122831125827815</v>
      </c>
      <c r="K11" s="71">
        <v>21.73</v>
      </c>
      <c r="L11" s="71">
        <v>23.13</v>
      </c>
      <c r="M11" s="89">
        <v>604</v>
      </c>
    </row>
    <row r="12" spans="1:13" s="3" customFormat="1" ht="12.75">
      <c r="A12" s="21">
        <v>176</v>
      </c>
      <c r="B12" s="22" t="str">
        <f>VLOOKUP(A12,'SKNR-liste'!A55:H118,4)</f>
        <v>Højdevangens Skole</v>
      </c>
      <c r="C12" s="22"/>
      <c r="D12" s="22"/>
      <c r="E12" s="27">
        <v>20744.39</v>
      </c>
      <c r="F12" s="27">
        <v>20079.69</v>
      </c>
      <c r="G12" s="23">
        <f t="shared" si="0"/>
        <v>-664.7000000000007</v>
      </c>
      <c r="H12" s="49">
        <f t="shared" si="2"/>
        <v>-0.9361971830985926</v>
      </c>
      <c r="I12" s="57">
        <f t="shared" si="1"/>
        <v>-0.032042397968800276</v>
      </c>
      <c r="J12" s="93">
        <f t="shared" si="3"/>
        <v>38.70222014925373</v>
      </c>
      <c r="K12" s="71">
        <v>22.2</v>
      </c>
      <c r="L12" s="71">
        <v>23.42</v>
      </c>
      <c r="M12" s="91">
        <v>536</v>
      </c>
    </row>
    <row r="13" spans="1:13" s="3" customFormat="1" ht="12.75">
      <c r="A13" s="21">
        <v>174</v>
      </c>
      <c r="B13" s="26" t="str">
        <f>VLOOKUP(A13,'SKNR-liste'!A53:H116,4)</f>
        <v>Peder Lykke Skolen</v>
      </c>
      <c r="C13" s="22"/>
      <c r="D13" s="22"/>
      <c r="E13" s="27">
        <v>27155.36</v>
      </c>
      <c r="F13" s="27">
        <v>27104.9</v>
      </c>
      <c r="G13" s="23">
        <f t="shared" si="0"/>
        <v>-50.45999999999913</v>
      </c>
      <c r="H13" s="49">
        <f t="shared" si="2"/>
        <v>-0.07107042253521004</v>
      </c>
      <c r="I13" s="57">
        <f t="shared" si="1"/>
        <v>-0.001858196687504755</v>
      </c>
      <c r="J13" s="93">
        <f t="shared" si="3"/>
        <v>39.817243401759534</v>
      </c>
      <c r="K13" s="71">
        <v>22</v>
      </c>
      <c r="L13" s="71">
        <v>20.56</v>
      </c>
      <c r="M13" s="91">
        <v>682</v>
      </c>
    </row>
    <row r="14" spans="1:13" ht="12.75">
      <c r="A14" s="21">
        <v>171</v>
      </c>
      <c r="B14" s="22" t="str">
        <f>VLOOKUP(A14,'SKNR-liste'!A52:H115,4)</f>
        <v>Skolen på Islands Brygge</v>
      </c>
      <c r="C14" s="22"/>
      <c r="D14" s="22"/>
      <c r="E14" s="27">
        <v>16186.27</v>
      </c>
      <c r="F14" s="27">
        <v>15421.27</v>
      </c>
      <c r="G14" s="23">
        <f t="shared" si="0"/>
        <v>-765</v>
      </c>
      <c r="H14" s="49">
        <f t="shared" si="2"/>
        <v>-1.0774647887323943</v>
      </c>
      <c r="I14" s="57">
        <f t="shared" si="1"/>
        <v>-0.047262278461931005</v>
      </c>
      <c r="J14" s="93">
        <f t="shared" si="3"/>
        <v>38.815995203836934</v>
      </c>
      <c r="K14" s="71">
        <v>24.69</v>
      </c>
      <c r="L14" s="71">
        <v>22.75</v>
      </c>
      <c r="M14" s="89">
        <v>417</v>
      </c>
    </row>
    <row r="15" spans="1:13" s="3" customFormat="1" ht="12.75">
      <c r="A15" s="21">
        <v>183</v>
      </c>
      <c r="B15" s="22" t="str">
        <f>VLOOKUP(A15,'SKNR-liste'!A59:H122,4)</f>
        <v>Skolen ved Sundet</v>
      </c>
      <c r="C15" s="22"/>
      <c r="D15" s="22" t="s">
        <v>79</v>
      </c>
      <c r="E15" s="27">
        <v>22998.8</v>
      </c>
      <c r="F15" s="27">
        <v>21933.35</v>
      </c>
      <c r="G15" s="23">
        <f t="shared" si="0"/>
        <v>-1065.4500000000007</v>
      </c>
      <c r="H15" s="49">
        <f t="shared" si="2"/>
        <v>-1.5006338028169024</v>
      </c>
      <c r="I15" s="57">
        <f t="shared" si="1"/>
        <v>-0.04632633006939496</v>
      </c>
      <c r="J15" s="93">
        <f t="shared" si="3"/>
        <v>36.506031746031745</v>
      </c>
      <c r="K15" s="71">
        <v>24.53</v>
      </c>
      <c r="L15" s="71">
        <v>22.07</v>
      </c>
      <c r="M15" s="91">
        <v>630</v>
      </c>
    </row>
    <row r="16" spans="1:13" s="3" customFormat="1" ht="12.75">
      <c r="A16" s="21">
        <v>182</v>
      </c>
      <c r="B16" s="22" t="str">
        <f>VLOOKUP(A16,'SKNR-liste'!A58:H121,4)</f>
        <v>Sundbyøster Skole</v>
      </c>
      <c r="C16" s="22" t="s">
        <v>79</v>
      </c>
      <c r="D16" s="22" t="s">
        <v>79</v>
      </c>
      <c r="E16" s="27">
        <v>14858.9</v>
      </c>
      <c r="F16" s="27">
        <v>14858.9</v>
      </c>
      <c r="G16" s="23">
        <f t="shared" si="0"/>
        <v>0</v>
      </c>
      <c r="H16" s="49">
        <f t="shared" si="2"/>
        <v>0</v>
      </c>
      <c r="I16" s="57">
        <f t="shared" si="1"/>
        <v>0</v>
      </c>
      <c r="J16" s="93">
        <f t="shared" si="3"/>
        <v>43.19447674418605</v>
      </c>
      <c r="K16" s="71">
        <v>20.5</v>
      </c>
      <c r="L16" s="71">
        <v>18.2</v>
      </c>
      <c r="M16" s="91">
        <v>344</v>
      </c>
    </row>
    <row r="17" spans="1:13" ht="12.75">
      <c r="A17" s="21">
        <v>162</v>
      </c>
      <c r="B17" s="22" t="str">
        <f>VLOOKUP(A17,'SKNR-liste'!A49:H112,4)</f>
        <v>Sundpark Skole</v>
      </c>
      <c r="C17" s="22" t="s">
        <v>79</v>
      </c>
      <c r="D17" s="22" t="s">
        <v>79</v>
      </c>
      <c r="E17" s="23">
        <v>14858.9</v>
      </c>
      <c r="F17" s="23">
        <v>14858.9</v>
      </c>
      <c r="G17" s="23">
        <f t="shared" si="0"/>
        <v>0</v>
      </c>
      <c r="H17" s="49">
        <f t="shared" si="2"/>
        <v>0</v>
      </c>
      <c r="I17" s="57">
        <f t="shared" si="1"/>
        <v>0</v>
      </c>
      <c r="J17" s="93">
        <f t="shared" si="3"/>
        <v>44.89093655589124</v>
      </c>
      <c r="K17" s="71">
        <v>18.9</v>
      </c>
      <c r="L17" s="71">
        <v>17</v>
      </c>
      <c r="M17" s="89">
        <v>331</v>
      </c>
    </row>
    <row r="18" spans="1:13" ht="12.75">
      <c r="A18" s="21">
        <v>164</v>
      </c>
      <c r="B18" s="24" t="str">
        <f>VLOOKUP(A18,'SKNR-liste'!A51:H114,4)</f>
        <v>Sønderbro Skole</v>
      </c>
      <c r="C18" s="22"/>
      <c r="D18" s="22"/>
      <c r="E18" s="27">
        <v>22016.81</v>
      </c>
      <c r="F18" s="27">
        <v>22801.87</v>
      </c>
      <c r="G18" s="23">
        <f t="shared" si="0"/>
        <v>785.0599999999977</v>
      </c>
      <c r="H18" s="49">
        <f t="shared" si="2"/>
        <v>1.1057183098591516</v>
      </c>
      <c r="I18" s="57">
        <f t="shared" si="1"/>
        <v>0.035657300035745305</v>
      </c>
      <c r="J18" s="93">
        <f t="shared" si="3"/>
        <v>43.59764356435644</v>
      </c>
      <c r="K18" s="71">
        <v>19.88</v>
      </c>
      <c r="L18" s="71">
        <v>23.4</v>
      </c>
      <c r="M18" s="89">
        <v>505</v>
      </c>
    </row>
    <row r="19" spans="1:13" ht="13.5" thickBot="1">
      <c r="A19" s="39">
        <v>163</v>
      </c>
      <c r="B19" s="42" t="str">
        <f>VLOOKUP(A19,'SKNR-liste'!A50:H113,4)</f>
        <v>Østrigsgades skole</v>
      </c>
      <c r="C19" s="42"/>
      <c r="D19" s="42"/>
      <c r="E19" s="34">
        <v>10973.52</v>
      </c>
      <c r="F19" s="34">
        <v>11467.8</v>
      </c>
      <c r="G19" s="35">
        <f t="shared" si="0"/>
        <v>494.27999999999884</v>
      </c>
      <c r="H19" s="50">
        <f t="shared" si="2"/>
        <v>0.6961690140845054</v>
      </c>
      <c r="I19" s="58">
        <f t="shared" si="1"/>
        <v>0.04504297618266507</v>
      </c>
      <c r="J19" s="93">
        <f t="shared" si="3"/>
        <v>46.30177215189874</v>
      </c>
      <c r="K19" s="67">
        <v>17.33</v>
      </c>
      <c r="L19" s="67">
        <v>20.4</v>
      </c>
      <c r="M19" s="90">
        <v>237</v>
      </c>
    </row>
    <row r="20" spans="1:13" ht="13.5" thickBot="1">
      <c r="A20" s="16"/>
      <c r="B20" s="17"/>
      <c r="C20" s="17"/>
      <c r="D20" s="17"/>
      <c r="E20" s="18">
        <f>SUM(E9:E19)</f>
        <v>211881.61999999997</v>
      </c>
      <c r="F20" s="18">
        <f>SUM(F9:F19)</f>
        <v>212352.97999999995</v>
      </c>
      <c r="G20" s="18">
        <f>SUM(G9:G19)</f>
        <v>471.35999999999694</v>
      </c>
      <c r="H20" s="51">
        <f t="shared" si="2"/>
        <v>0.6638873239436577</v>
      </c>
      <c r="I20" s="59">
        <f t="shared" si="1"/>
        <v>0.002224638456134072</v>
      </c>
      <c r="J20" s="95">
        <f>AVERAGE(J9:J19)</f>
        <v>41.90813733431775</v>
      </c>
      <c r="K20" s="95">
        <f>AVERAGE(K9:K19)</f>
        <v>20.94818181818182</v>
      </c>
      <c r="L20" s="95">
        <f>AVERAGE(L9:L19)</f>
        <v>21.033636363636365</v>
      </c>
      <c r="M20" s="99">
        <v>468</v>
      </c>
    </row>
    <row r="21" spans="1:13" ht="12.75">
      <c r="A21" s="80"/>
      <c r="B21" s="81" t="s">
        <v>130</v>
      </c>
      <c r="C21" s="81"/>
      <c r="D21" s="81"/>
      <c r="E21" s="82"/>
      <c r="F21" s="82"/>
      <c r="G21" s="82"/>
      <c r="H21" s="84"/>
      <c r="I21" s="83"/>
      <c r="J21" s="83"/>
      <c r="K21" s="85"/>
      <c r="L21" s="85"/>
      <c r="M21" s="86"/>
    </row>
    <row r="22" spans="1:13" ht="12.75">
      <c r="A22" s="36">
        <v>93</v>
      </c>
      <c r="B22" s="41" t="str">
        <f>VLOOKUP(A22,'SKNR-liste'!A25:H88,4)</f>
        <v>Bispebjerg Skole</v>
      </c>
      <c r="C22" s="37"/>
      <c r="D22" s="37"/>
      <c r="E22" s="38">
        <v>9718.68</v>
      </c>
      <c r="F22" s="38">
        <v>10230.92</v>
      </c>
      <c r="G22" s="38">
        <f aca="true" t="shared" si="4" ref="G22:G27">F22-E22</f>
        <v>512.2399999999998</v>
      </c>
      <c r="H22" s="52">
        <f aca="true" t="shared" si="5" ref="H22:H56">G22/710</f>
        <v>0.7214647887323941</v>
      </c>
      <c r="I22" s="60">
        <f t="shared" si="1"/>
        <v>0.05270674618363808</v>
      </c>
      <c r="J22" s="94">
        <f aca="true" t="shared" si="6" ref="J22:J27">E22/M22</f>
        <v>46.950144927536236</v>
      </c>
      <c r="K22" s="69">
        <v>15.44</v>
      </c>
      <c r="L22" s="69">
        <v>15.83</v>
      </c>
      <c r="M22" s="89">
        <v>207</v>
      </c>
    </row>
    <row r="23" spans="1:13" ht="12.75">
      <c r="A23" s="21">
        <v>95</v>
      </c>
      <c r="B23" s="24" t="str">
        <f>VLOOKUP(A23,'SKNR-liste'!A27:H90,4)</f>
        <v>Frederikssundsvejens Skole</v>
      </c>
      <c r="C23" s="22"/>
      <c r="D23" s="22"/>
      <c r="E23" s="23">
        <v>11108.42</v>
      </c>
      <c r="F23" s="23">
        <v>12017.68</v>
      </c>
      <c r="G23" s="23">
        <f t="shared" si="4"/>
        <v>909.2600000000002</v>
      </c>
      <c r="H23" s="49">
        <f t="shared" si="5"/>
        <v>1.280647887323944</v>
      </c>
      <c r="I23" s="57">
        <f t="shared" si="1"/>
        <v>0.08185322485105895</v>
      </c>
      <c r="J23" s="94">
        <f t="shared" si="6"/>
        <v>49.591160714285714</v>
      </c>
      <c r="K23" s="71">
        <v>16.14</v>
      </c>
      <c r="L23" s="71">
        <v>15.75</v>
      </c>
      <c r="M23" s="89">
        <v>224</v>
      </c>
    </row>
    <row r="24" spans="1:13" ht="12.75">
      <c r="A24" s="21">
        <v>94</v>
      </c>
      <c r="B24" s="24" t="str">
        <f>VLOOKUP(A24,'SKNR-liste'!A26:H89,4)</f>
        <v>Grundtvigskolen</v>
      </c>
      <c r="C24" s="22"/>
      <c r="D24" s="22"/>
      <c r="E24" s="23">
        <v>14504.22</v>
      </c>
      <c r="F24" s="23">
        <v>15164.06</v>
      </c>
      <c r="G24" s="23">
        <f t="shared" si="4"/>
        <v>659.8400000000001</v>
      </c>
      <c r="H24" s="49">
        <f t="shared" si="5"/>
        <v>0.9293521126760566</v>
      </c>
      <c r="I24" s="57">
        <f t="shared" si="1"/>
        <v>0.04549296687446827</v>
      </c>
      <c r="J24" s="94">
        <f t="shared" si="6"/>
        <v>46.339361022364216</v>
      </c>
      <c r="K24" s="71">
        <v>20.57</v>
      </c>
      <c r="L24" s="71">
        <v>18.6</v>
      </c>
      <c r="M24" s="89">
        <v>313</v>
      </c>
    </row>
    <row r="25" spans="1:13" s="3" customFormat="1" ht="12.75">
      <c r="A25" s="25">
        <v>96</v>
      </c>
      <c r="B25" s="24" t="str">
        <f>VLOOKUP(A25,'SKNR-liste'!A28:H91,4)</f>
        <v>Grøndalsvængets Skole</v>
      </c>
      <c r="C25" s="26"/>
      <c r="D25" s="26"/>
      <c r="E25" s="27">
        <v>12869.46</v>
      </c>
      <c r="F25" s="27">
        <v>13190.83</v>
      </c>
      <c r="G25" s="23">
        <f t="shared" si="4"/>
        <v>321.3700000000008</v>
      </c>
      <c r="H25" s="49">
        <f t="shared" si="5"/>
        <v>0.4526338028169025</v>
      </c>
      <c r="I25" s="57">
        <f t="shared" si="1"/>
        <v>0.024971521726630395</v>
      </c>
      <c r="J25" s="94">
        <f t="shared" si="6"/>
        <v>44.685624999999995</v>
      </c>
      <c r="K25" s="71">
        <v>20.5</v>
      </c>
      <c r="L25" s="71">
        <v>16.13</v>
      </c>
      <c r="M25" s="91">
        <v>288</v>
      </c>
    </row>
    <row r="26" spans="1:13" s="3" customFormat="1" ht="12.75">
      <c r="A26" s="21">
        <v>84</v>
      </c>
      <c r="B26" s="22" t="str">
        <f>VLOOKUP(A26,'SKNR-liste'!A23:H86,4)</f>
        <v>Holbergskolen</v>
      </c>
      <c r="C26" s="22" t="s">
        <v>79</v>
      </c>
      <c r="D26" s="22" t="s">
        <v>79</v>
      </c>
      <c r="E26" s="23">
        <v>21187.1</v>
      </c>
      <c r="F26" s="23">
        <v>21187.1</v>
      </c>
      <c r="G26" s="23">
        <f t="shared" si="4"/>
        <v>0</v>
      </c>
      <c r="H26" s="49">
        <f t="shared" si="5"/>
        <v>0</v>
      </c>
      <c r="I26" s="57">
        <f t="shared" si="1"/>
        <v>0</v>
      </c>
      <c r="J26" s="94">
        <f t="shared" si="6"/>
        <v>38.243862815884476</v>
      </c>
      <c r="K26" s="71">
        <v>22.14</v>
      </c>
      <c r="L26" s="71">
        <v>19.93</v>
      </c>
      <c r="M26" s="91">
        <v>554</v>
      </c>
    </row>
    <row r="27" spans="1:13" s="3" customFormat="1" ht="13.5" thickBot="1">
      <c r="A27" s="32">
        <v>195</v>
      </c>
      <c r="B27" s="33" t="str">
        <f>VLOOKUP(A27,'SKNR-liste'!A63:H126,4)</f>
        <v>Utterslev Skole</v>
      </c>
      <c r="C27" s="33"/>
      <c r="D27" s="33"/>
      <c r="E27" s="34">
        <v>12452.27</v>
      </c>
      <c r="F27" s="34">
        <v>11958.03</v>
      </c>
      <c r="G27" s="35">
        <f t="shared" si="4"/>
        <v>-494.2399999999998</v>
      </c>
      <c r="H27" s="49">
        <f t="shared" si="5"/>
        <v>-0.6961126760563378</v>
      </c>
      <c r="I27" s="58">
        <f t="shared" si="1"/>
        <v>-0.03969075517957768</v>
      </c>
      <c r="J27" s="94">
        <f t="shared" si="6"/>
        <v>40.16861290322581</v>
      </c>
      <c r="K27" s="67">
        <v>23</v>
      </c>
      <c r="L27" s="67">
        <v>24.75</v>
      </c>
      <c r="M27" s="92">
        <v>310</v>
      </c>
    </row>
    <row r="28" spans="1:13" s="3" customFormat="1" ht="13.5" thickBot="1">
      <c r="A28" s="16"/>
      <c r="B28" s="17"/>
      <c r="C28" s="17"/>
      <c r="D28" s="17"/>
      <c r="E28" s="18">
        <f>SUM(E22:E27)</f>
        <v>81840.15000000001</v>
      </c>
      <c r="F28" s="18">
        <f>SUM(F22:F27)</f>
        <v>83748.62</v>
      </c>
      <c r="G28" s="18">
        <f>SUM(G22:G27)</f>
        <v>1908.4700000000012</v>
      </c>
      <c r="H28" s="51">
        <f t="shared" si="5"/>
        <v>2.6879859154929595</v>
      </c>
      <c r="I28" s="59">
        <f t="shared" si="1"/>
        <v>0.023319483163214954</v>
      </c>
      <c r="J28" s="95">
        <f>AVERAGE(J22:J27)</f>
        <v>44.329794563882736</v>
      </c>
      <c r="K28" s="95">
        <f>AVERAGE(K22:K27)</f>
        <v>19.631666666666668</v>
      </c>
      <c r="L28" s="95">
        <f>AVERAGE(L22:L27)</f>
        <v>18.498333333333335</v>
      </c>
      <c r="M28" s="99">
        <v>316</v>
      </c>
    </row>
    <row r="29" spans="1:13" s="3" customFormat="1" ht="12.75">
      <c r="A29" s="80"/>
      <c r="B29" s="81" t="s">
        <v>131</v>
      </c>
      <c r="C29" s="81"/>
      <c r="D29" s="81"/>
      <c r="E29" s="82"/>
      <c r="F29" s="82"/>
      <c r="G29" s="82"/>
      <c r="H29" s="84"/>
      <c r="I29" s="83"/>
      <c r="J29" s="83"/>
      <c r="K29" s="85"/>
      <c r="L29" s="85"/>
      <c r="M29" s="86"/>
    </row>
    <row r="30" spans="1:13" ht="12.75">
      <c r="A30" s="43">
        <v>17</v>
      </c>
      <c r="B30" s="37" t="str">
        <f>VLOOKUP(A30,'SKNR-liste'!A6:H69,4)</f>
        <v>Christianshavns Skole</v>
      </c>
      <c r="C30" s="44"/>
      <c r="D30" s="44" t="s">
        <v>79</v>
      </c>
      <c r="E30" s="45">
        <v>21222.88</v>
      </c>
      <c r="F30" s="45">
        <v>21097.55</v>
      </c>
      <c r="G30" s="38">
        <f>F30-E30</f>
        <v>-125.33000000000175</v>
      </c>
      <c r="H30" s="52">
        <f t="shared" si="5"/>
        <v>-0.17652112676056583</v>
      </c>
      <c r="I30" s="60">
        <f t="shared" si="1"/>
        <v>-0.005905419057168572</v>
      </c>
      <c r="J30" s="94">
        <f>E30/M30</f>
        <v>37.83044563279858</v>
      </c>
      <c r="K30" s="69">
        <v>22.6</v>
      </c>
      <c r="L30" s="69">
        <v>19</v>
      </c>
      <c r="M30" s="89">
        <v>561</v>
      </c>
    </row>
    <row r="31" spans="1:13" ht="12.75">
      <c r="A31" s="21">
        <v>11</v>
      </c>
      <c r="B31" s="22" t="str">
        <f>VLOOKUP(A31,'SKNR-liste'!A2:H65,4)</f>
        <v>Den Classenske Legatskole</v>
      </c>
      <c r="C31" s="22"/>
      <c r="D31" s="22"/>
      <c r="E31" s="23">
        <v>14071.3</v>
      </c>
      <c r="F31" s="23">
        <v>13454.23</v>
      </c>
      <c r="G31" s="23">
        <f>F31-E31</f>
        <v>-617.0699999999997</v>
      </c>
      <c r="H31" s="49">
        <f t="shared" si="5"/>
        <v>-0.8691126760563376</v>
      </c>
      <c r="I31" s="57">
        <f t="shared" si="1"/>
        <v>-0.043853091043471445</v>
      </c>
      <c r="J31" s="94">
        <f>E31/M31</f>
        <v>39.86203966005665</v>
      </c>
      <c r="K31" s="71">
        <v>22.9</v>
      </c>
      <c r="L31" s="71">
        <v>22.63</v>
      </c>
      <c r="M31" s="89">
        <v>353</v>
      </c>
    </row>
    <row r="32" spans="1:13" ht="12.75">
      <c r="A32" s="21">
        <v>15</v>
      </c>
      <c r="B32" s="22" t="str">
        <f>VLOOKUP(A32,'SKNR-liste'!A4:H67,4)</f>
        <v>Nyboder skole</v>
      </c>
      <c r="C32" s="22" t="s">
        <v>79</v>
      </c>
      <c r="D32" s="22" t="s">
        <v>79</v>
      </c>
      <c r="E32" s="23">
        <v>13187.3</v>
      </c>
      <c r="F32" s="23">
        <v>13187.3</v>
      </c>
      <c r="G32" s="23">
        <f>F32-E32</f>
        <v>0</v>
      </c>
      <c r="H32" s="49">
        <f t="shared" si="5"/>
        <v>0</v>
      </c>
      <c r="I32" s="57">
        <f t="shared" si="1"/>
        <v>0</v>
      </c>
      <c r="J32" s="94">
        <f>E32/M32</f>
        <v>39.720783132530116</v>
      </c>
      <c r="K32" s="71">
        <v>22.1</v>
      </c>
      <c r="L32" s="71">
        <v>19.25</v>
      </c>
      <c r="M32" s="89">
        <v>332</v>
      </c>
    </row>
    <row r="33" spans="1:13" ht="13.5" thickBot="1">
      <c r="A33" s="21">
        <v>14</v>
      </c>
      <c r="B33" s="22" t="str">
        <f>VLOOKUP(A33,'SKNR-liste'!A3:H66,4)</f>
        <v>Sølvgades skole</v>
      </c>
      <c r="C33" s="22" t="s">
        <v>79</v>
      </c>
      <c r="D33" s="22" t="s">
        <v>79</v>
      </c>
      <c r="E33" s="23">
        <v>13157.45</v>
      </c>
      <c r="F33" s="23">
        <v>13157.45</v>
      </c>
      <c r="G33" s="23">
        <f>F33-E33</f>
        <v>0</v>
      </c>
      <c r="H33" s="49">
        <f t="shared" si="5"/>
        <v>0</v>
      </c>
      <c r="I33" s="57">
        <f t="shared" si="1"/>
        <v>0</v>
      </c>
      <c r="J33" s="94">
        <f>E33/M33</f>
        <v>43.42392739273927</v>
      </c>
      <c r="K33" s="67">
        <v>20.3</v>
      </c>
      <c r="L33" s="67">
        <v>18.25</v>
      </c>
      <c r="M33" s="90">
        <v>303</v>
      </c>
    </row>
    <row r="34" spans="1:13" ht="13.5" thickBot="1">
      <c r="A34" s="16"/>
      <c r="B34" s="17"/>
      <c r="C34" s="17"/>
      <c r="D34" s="17"/>
      <c r="E34" s="18">
        <f>SUM(E30:E33)</f>
        <v>61638.92999999999</v>
      </c>
      <c r="F34" s="18">
        <f>SUM(F30:F33)</f>
        <v>60896.53</v>
      </c>
      <c r="G34" s="18">
        <f>SUM(G30:G33)</f>
        <v>-742.4000000000015</v>
      </c>
      <c r="H34" s="51">
        <f t="shared" si="5"/>
        <v>-1.0456338028169034</v>
      </c>
      <c r="I34" s="59">
        <f>-(E34-F34)/E34</f>
        <v>-0.012044336266057738</v>
      </c>
      <c r="J34" s="95">
        <f>AVERAGE(J30:J33)</f>
        <v>40.20929895453115</v>
      </c>
      <c r="K34" s="95">
        <f>AVERAGE(K30:K33)</f>
        <v>21.974999999999998</v>
      </c>
      <c r="L34" s="95">
        <f>AVERAGE(L30:L33)</f>
        <v>19.7825</v>
      </c>
      <c r="M34" s="99">
        <v>387.25</v>
      </c>
    </row>
    <row r="35" spans="1:13" ht="12.75">
      <c r="A35" s="80"/>
      <c r="B35" s="81" t="s">
        <v>132</v>
      </c>
      <c r="C35" s="81"/>
      <c r="D35" s="81"/>
      <c r="E35" s="82"/>
      <c r="F35" s="82"/>
      <c r="G35" s="82"/>
      <c r="H35" s="84"/>
      <c r="I35" s="83"/>
      <c r="J35" s="83"/>
      <c r="K35" s="85"/>
      <c r="L35" s="85"/>
      <c r="M35" s="86"/>
    </row>
    <row r="36" spans="1:13" s="3" customFormat="1" ht="12.75">
      <c r="A36" s="43">
        <v>63</v>
      </c>
      <c r="B36" s="41" t="str">
        <f>VLOOKUP(A36,'SKNR-liste'!A16:H79,4)</f>
        <v>Blågårdsskolen</v>
      </c>
      <c r="C36" s="44"/>
      <c r="D36" s="44"/>
      <c r="E36" s="45">
        <v>12464.33</v>
      </c>
      <c r="F36" s="45">
        <v>13056.52</v>
      </c>
      <c r="G36" s="38">
        <f aca="true" t="shared" si="7" ref="G36:G43">F36-E36</f>
        <v>592.1900000000005</v>
      </c>
      <c r="H36" s="52">
        <f t="shared" si="5"/>
        <v>0.834070422535212</v>
      </c>
      <c r="I36" s="60">
        <f t="shared" si="1"/>
        <v>0.04751077675254109</v>
      </c>
      <c r="J36" s="94">
        <f>E36/M36</f>
        <v>46.508694029850744</v>
      </c>
      <c r="K36" s="69">
        <v>15.67</v>
      </c>
      <c r="L36" s="69">
        <v>16.75</v>
      </c>
      <c r="M36" s="70">
        <v>268</v>
      </c>
    </row>
    <row r="37" spans="1:13" ht="12.75">
      <c r="A37" s="21">
        <v>33</v>
      </c>
      <c r="B37" s="24" t="str">
        <f>VLOOKUP(A37,'SKNR-liste'!A7:H70,4)</f>
        <v>Guldberg Skole</v>
      </c>
      <c r="C37" s="22"/>
      <c r="D37" s="22"/>
      <c r="E37" s="23">
        <v>15622.86</v>
      </c>
      <c r="F37" s="23">
        <v>16439.98</v>
      </c>
      <c r="G37" s="23">
        <f t="shared" si="7"/>
        <v>817.119999999999</v>
      </c>
      <c r="H37" s="49">
        <f t="shared" si="5"/>
        <v>1.1508732394366183</v>
      </c>
      <c r="I37" s="57">
        <f t="shared" si="1"/>
        <v>0.052302843397431645</v>
      </c>
      <c r="J37" s="94">
        <f aca="true" t="shared" si="8" ref="J37:J43">E37/M37</f>
        <v>46.9154954954955</v>
      </c>
      <c r="K37" s="71">
        <v>20.14</v>
      </c>
      <c r="L37" s="71">
        <v>13.78</v>
      </c>
      <c r="M37" s="72">
        <v>333</v>
      </c>
    </row>
    <row r="38" spans="1:13" ht="12.75">
      <c r="A38" s="25">
        <v>65</v>
      </c>
      <c r="B38" s="24" t="str">
        <f>VLOOKUP(A38,'SKNR-liste'!A18:H81,4)</f>
        <v>Havremarkens Skole</v>
      </c>
      <c r="C38" s="26"/>
      <c r="D38" s="26"/>
      <c r="E38" s="27">
        <v>10278.55</v>
      </c>
      <c r="F38" s="27">
        <v>10458.63</v>
      </c>
      <c r="G38" s="23">
        <f t="shared" si="7"/>
        <v>180.07999999999993</v>
      </c>
      <c r="H38" s="49">
        <f t="shared" si="5"/>
        <v>0.2536338028169013</v>
      </c>
      <c r="I38" s="57">
        <f t="shared" si="1"/>
        <v>0.017519980931162464</v>
      </c>
      <c r="J38" s="94">
        <f t="shared" si="8"/>
        <v>44.113948497854075</v>
      </c>
      <c r="K38" s="71">
        <v>19.56</v>
      </c>
      <c r="L38" s="71">
        <v>14.83</v>
      </c>
      <c r="M38" s="72">
        <v>233</v>
      </c>
    </row>
    <row r="39" spans="1:13" ht="12.75">
      <c r="A39" s="21">
        <v>69</v>
      </c>
      <c r="B39" s="24" t="str">
        <f>VLOOKUP(A39,'SKNR-liste'!A20:H83,4)</f>
        <v>Heimdalsgades Overbygningsskole</v>
      </c>
      <c r="C39" s="22"/>
      <c r="D39" s="22"/>
      <c r="E39" s="23">
        <v>4470.69</v>
      </c>
      <c r="F39" s="23">
        <v>4891.91</v>
      </c>
      <c r="G39" s="23">
        <f t="shared" si="7"/>
        <v>421.22000000000025</v>
      </c>
      <c r="H39" s="49">
        <f t="shared" si="5"/>
        <v>0.5932676056338032</v>
      </c>
      <c r="I39" s="57">
        <f t="shared" si="1"/>
        <v>0.09421811845598785</v>
      </c>
      <c r="J39" s="94">
        <f t="shared" si="8"/>
        <v>50.80329545454545</v>
      </c>
      <c r="K39" s="71">
        <v>0</v>
      </c>
      <c r="L39" s="71">
        <v>17</v>
      </c>
      <c r="M39" s="72">
        <v>88</v>
      </c>
    </row>
    <row r="40" spans="1:13" s="3" customFormat="1" ht="12.75">
      <c r="A40" s="21">
        <v>61</v>
      </c>
      <c r="B40" s="24" t="str">
        <f>VLOOKUP(A40,'SKNR-liste'!A15:H78,4)</f>
        <v>Hellig Kors Skole</v>
      </c>
      <c r="C40" s="22"/>
      <c r="D40" s="22"/>
      <c r="E40" s="23">
        <v>15442.7</v>
      </c>
      <c r="F40" s="23">
        <v>16717.02</v>
      </c>
      <c r="G40" s="23">
        <f t="shared" si="7"/>
        <v>1274.3199999999997</v>
      </c>
      <c r="H40" s="49">
        <f t="shared" si="5"/>
        <v>1.7948169014084503</v>
      </c>
      <c r="I40" s="57">
        <f t="shared" si="1"/>
        <v>0.08251924857699752</v>
      </c>
      <c r="J40" s="94">
        <f t="shared" si="8"/>
        <v>49.65498392282959</v>
      </c>
      <c r="K40" s="71">
        <v>18.7</v>
      </c>
      <c r="L40" s="71">
        <v>18.78</v>
      </c>
      <c r="M40" s="72">
        <v>311</v>
      </c>
    </row>
    <row r="41" spans="1:13" ht="12.75">
      <c r="A41" s="21">
        <v>66</v>
      </c>
      <c r="B41" s="24" t="str">
        <f>VLOOKUP(A41,'SKNR-liste'!A19:H82,4)</f>
        <v>Hillerødgades Skole</v>
      </c>
      <c r="C41" s="22"/>
      <c r="D41" s="22"/>
      <c r="E41" s="23">
        <v>10076.83</v>
      </c>
      <c r="F41" s="23">
        <v>11317.87</v>
      </c>
      <c r="G41" s="23">
        <f t="shared" si="7"/>
        <v>1241.0400000000009</v>
      </c>
      <c r="H41" s="49">
        <f t="shared" si="5"/>
        <v>1.7479436619718323</v>
      </c>
      <c r="I41" s="57">
        <f t="shared" si="1"/>
        <v>0.1231577787855904</v>
      </c>
      <c r="J41" s="94">
        <f t="shared" si="8"/>
        <v>53.886791443850264</v>
      </c>
      <c r="K41" s="71">
        <v>12.8</v>
      </c>
      <c r="L41" s="71">
        <v>13.83</v>
      </c>
      <c r="M41" s="72">
        <v>187</v>
      </c>
    </row>
    <row r="42" spans="1:13" ht="12.75">
      <c r="A42" s="25">
        <v>64</v>
      </c>
      <c r="B42" s="22" t="str">
        <f>VLOOKUP(A42,'SKNR-liste'!A17:H80,4)</f>
        <v>Jagtvejens Skole</v>
      </c>
      <c r="C42" s="26"/>
      <c r="D42" s="26"/>
      <c r="E42" s="27">
        <v>9260.98</v>
      </c>
      <c r="F42" s="27">
        <v>8984.69</v>
      </c>
      <c r="G42" s="23">
        <f t="shared" si="7"/>
        <v>-276.28999999999905</v>
      </c>
      <c r="H42" s="49">
        <f t="shared" si="5"/>
        <v>-0.3891408450704212</v>
      </c>
      <c r="I42" s="57">
        <f t="shared" si="1"/>
        <v>-0.02983377569112546</v>
      </c>
      <c r="J42" s="94">
        <f t="shared" si="8"/>
        <v>40.79726872246696</v>
      </c>
      <c r="K42" s="71">
        <v>26.4</v>
      </c>
      <c r="L42" s="71">
        <v>22.6</v>
      </c>
      <c r="M42" s="72">
        <v>227</v>
      </c>
    </row>
    <row r="43" spans="1:13" s="2" customFormat="1" ht="13.5" thickBot="1">
      <c r="A43" s="32">
        <v>76</v>
      </c>
      <c r="B43" s="42" t="str">
        <f>VLOOKUP(A43,'SKNR-liste'!A22:H85,4)</f>
        <v>Rådmandsgades Skole</v>
      </c>
      <c r="C43" s="33"/>
      <c r="D43" s="33"/>
      <c r="E43" s="35">
        <v>19699.7</v>
      </c>
      <c r="F43" s="35">
        <v>20976.34</v>
      </c>
      <c r="G43" s="35">
        <f t="shared" si="7"/>
        <v>1276.6399999999994</v>
      </c>
      <c r="H43" s="49">
        <f t="shared" si="5"/>
        <v>1.7980845070422526</v>
      </c>
      <c r="I43" s="58">
        <f aca="true" t="shared" si="9" ref="I43:I78">-(E43-F43)/E43</f>
        <v>0.06480504779260594</v>
      </c>
      <c r="J43" s="94">
        <f t="shared" si="8"/>
        <v>46.904047619047624</v>
      </c>
      <c r="K43" s="67">
        <v>19.5</v>
      </c>
      <c r="L43" s="67">
        <v>18.63</v>
      </c>
      <c r="M43" s="68">
        <v>420</v>
      </c>
    </row>
    <row r="44" spans="1:13" s="2" customFormat="1" ht="13.5" thickBot="1">
      <c r="A44" s="16"/>
      <c r="B44" s="17"/>
      <c r="C44" s="17"/>
      <c r="D44" s="17"/>
      <c r="E44" s="18">
        <f>SUM(E36:E43)</f>
        <v>97316.64</v>
      </c>
      <c r="F44" s="18">
        <f>SUM(F36:F43)</f>
        <v>102842.95999999999</v>
      </c>
      <c r="G44" s="18">
        <f>SUM(G36:G43)</f>
        <v>5526.320000000001</v>
      </c>
      <c r="H44" s="51">
        <f t="shared" si="5"/>
        <v>7.783549295774649</v>
      </c>
      <c r="I44" s="59">
        <f t="shared" si="9"/>
        <v>0.0567869996333617</v>
      </c>
      <c r="J44" s="95">
        <f>AVERAGE(J36:J43)</f>
        <v>47.448065648242526</v>
      </c>
      <c r="K44" s="95">
        <f>AVERAGE(K36:K43)</f>
        <v>16.59625</v>
      </c>
      <c r="L44" s="95">
        <f>AVERAGE(L36:L43)</f>
        <v>17.025</v>
      </c>
      <c r="M44" s="99">
        <v>258.375</v>
      </c>
    </row>
    <row r="45" spans="1:13" s="2" customFormat="1" ht="12.75">
      <c r="A45" s="80"/>
      <c r="B45" s="81" t="s">
        <v>133</v>
      </c>
      <c r="C45" s="81"/>
      <c r="D45" s="81"/>
      <c r="E45" s="82"/>
      <c r="F45" s="82"/>
      <c r="G45" s="82"/>
      <c r="H45" s="84"/>
      <c r="I45" s="83"/>
      <c r="J45" s="83"/>
      <c r="K45" s="85"/>
      <c r="L45" s="85"/>
      <c r="M45" s="86"/>
    </row>
    <row r="46" spans="1:13" ht="12.75">
      <c r="A46" s="36">
        <v>143</v>
      </c>
      <c r="B46" s="37" t="str">
        <f>VLOOKUP(A46,'SKNR-liste'!A43:H106,4)</f>
        <v>Hanssted Skole</v>
      </c>
      <c r="C46" s="37"/>
      <c r="D46" s="37"/>
      <c r="E46" s="38">
        <v>16982.25</v>
      </c>
      <c r="F46" s="38">
        <v>15919.96</v>
      </c>
      <c r="G46" s="38">
        <f aca="true" t="shared" si="10" ref="G46:G52">F46-E46</f>
        <v>-1062.2900000000009</v>
      </c>
      <c r="H46" s="52">
        <f t="shared" si="5"/>
        <v>-1.4961830985915505</v>
      </c>
      <c r="I46" s="60">
        <f t="shared" si="9"/>
        <v>-0.06255295970793039</v>
      </c>
      <c r="J46" s="94">
        <f>E46/M46</f>
        <v>37.571349557522126</v>
      </c>
      <c r="K46" s="69">
        <v>24.9</v>
      </c>
      <c r="L46" s="69">
        <v>24.6</v>
      </c>
      <c r="M46" s="70">
        <v>452</v>
      </c>
    </row>
    <row r="47" spans="1:13" ht="12.75">
      <c r="A47" s="21">
        <v>145</v>
      </c>
      <c r="B47" s="22" t="str">
        <f>VLOOKUP(A47,'SKNR-liste'!A45:H108,4)</f>
        <v>Kirsebærhavens Skole</v>
      </c>
      <c r="C47" s="22"/>
      <c r="D47" s="22"/>
      <c r="E47" s="23">
        <v>22680.2</v>
      </c>
      <c r="F47" s="23">
        <v>22579.22</v>
      </c>
      <c r="G47" s="23">
        <f t="shared" si="10"/>
        <v>-100.97999999999956</v>
      </c>
      <c r="H47" s="49">
        <f t="shared" si="5"/>
        <v>-0.14222535211267545</v>
      </c>
      <c r="I47" s="57">
        <f t="shared" si="9"/>
        <v>-0.004452341690108533</v>
      </c>
      <c r="J47" s="94">
        <f aca="true" t="shared" si="11" ref="J47:J52">E47/M47</f>
        <v>40.28454706927176</v>
      </c>
      <c r="K47" s="71">
        <v>21.2</v>
      </c>
      <c r="L47" s="71">
        <v>20.71</v>
      </c>
      <c r="M47" s="72">
        <v>563</v>
      </c>
    </row>
    <row r="48" spans="1:13" ht="12.75">
      <c r="A48" s="21">
        <v>144</v>
      </c>
      <c r="B48" s="22" t="str">
        <f>VLOOKUP(A48,'SKNR-liste'!A44:H107,4)</f>
        <v>Lykkebo Skole</v>
      </c>
      <c r="C48" s="22"/>
      <c r="D48" s="22"/>
      <c r="E48" s="23">
        <v>16321.73</v>
      </c>
      <c r="F48" s="23">
        <v>16191.49</v>
      </c>
      <c r="G48" s="23">
        <f t="shared" si="10"/>
        <v>-130.23999999999978</v>
      </c>
      <c r="H48" s="49">
        <f t="shared" si="5"/>
        <v>-0.18343661971830955</v>
      </c>
      <c r="I48" s="57">
        <f t="shared" si="9"/>
        <v>-0.00797954628584101</v>
      </c>
      <c r="J48" s="94">
        <f t="shared" si="11"/>
        <v>41.63706632653061</v>
      </c>
      <c r="K48" s="71">
        <v>23.4</v>
      </c>
      <c r="L48" s="71">
        <v>21.4</v>
      </c>
      <c r="M48" s="72">
        <v>392</v>
      </c>
    </row>
    <row r="49" spans="1:13" ht="12.75">
      <c r="A49" s="25">
        <v>304</v>
      </c>
      <c r="B49" s="22" t="str">
        <f>VLOOKUP(A49,'SKNR-liste'!A64:H127,4)</f>
        <v>Skt. Annæ Gymnasium</v>
      </c>
      <c r="C49" s="24"/>
      <c r="D49" s="24"/>
      <c r="E49" s="27">
        <v>20275.63</v>
      </c>
      <c r="F49" s="27">
        <v>18754.05</v>
      </c>
      <c r="G49" s="23">
        <f t="shared" si="10"/>
        <v>-1521.5800000000017</v>
      </c>
      <c r="H49" s="49">
        <f t="shared" si="5"/>
        <v>-2.1430704225352137</v>
      </c>
      <c r="I49" s="57">
        <f t="shared" si="9"/>
        <v>-0.07504477049541748</v>
      </c>
      <c r="J49" s="94">
        <f t="shared" si="11"/>
        <v>36.0776334519573</v>
      </c>
      <c r="K49" s="71">
        <v>27</v>
      </c>
      <c r="L49" s="71">
        <v>26.6</v>
      </c>
      <c r="M49" s="72">
        <v>562</v>
      </c>
    </row>
    <row r="50" spans="1:13" ht="12.75">
      <c r="A50" s="21">
        <v>141</v>
      </c>
      <c r="B50" s="24" t="str">
        <f>VLOOKUP(A50,'SKNR-liste'!A41:H104,4)</f>
        <v>Valby Skole</v>
      </c>
      <c r="C50" s="22"/>
      <c r="D50" s="22"/>
      <c r="E50" s="23">
        <v>17290.67</v>
      </c>
      <c r="F50" s="23">
        <v>17586.83</v>
      </c>
      <c r="G50" s="23">
        <f t="shared" si="10"/>
        <v>296.1600000000035</v>
      </c>
      <c r="H50" s="49">
        <f t="shared" si="5"/>
        <v>0.4171267605633852</v>
      </c>
      <c r="I50" s="57">
        <f t="shared" si="9"/>
        <v>0.017128312552376717</v>
      </c>
      <c r="J50" s="94">
        <f t="shared" si="11"/>
        <v>43.33501253132832</v>
      </c>
      <c r="K50" s="71">
        <v>19.85</v>
      </c>
      <c r="L50" s="71">
        <v>20.4</v>
      </c>
      <c r="M50" s="72">
        <v>399</v>
      </c>
    </row>
    <row r="51" spans="1:13" ht="12.75">
      <c r="A51" s="21">
        <v>147</v>
      </c>
      <c r="B51" s="22" t="str">
        <f>VLOOKUP(A51,'SKNR-liste'!A46:H109,4)</f>
        <v>Vigerslev Allés Skole</v>
      </c>
      <c r="C51" s="22" t="s">
        <v>79</v>
      </c>
      <c r="D51" s="22" t="s">
        <v>79</v>
      </c>
      <c r="E51" s="23">
        <v>14858.9</v>
      </c>
      <c r="F51" s="23">
        <v>14858.9</v>
      </c>
      <c r="G51" s="23">
        <f t="shared" si="10"/>
        <v>0</v>
      </c>
      <c r="H51" s="49">
        <f t="shared" si="5"/>
        <v>0</v>
      </c>
      <c r="I51" s="57">
        <f t="shared" si="9"/>
        <v>0</v>
      </c>
      <c r="J51" s="94">
        <f t="shared" si="11"/>
        <v>42.82103746397694</v>
      </c>
      <c r="K51" s="71">
        <v>22.4</v>
      </c>
      <c r="L51" s="71">
        <v>17.6</v>
      </c>
      <c r="M51" s="72">
        <v>347</v>
      </c>
    </row>
    <row r="52" spans="1:13" ht="13.5" thickBot="1">
      <c r="A52" s="32">
        <v>142</v>
      </c>
      <c r="B52" s="42" t="str">
        <f>VLOOKUP(A52,'SKNR-liste'!A42:H105,4)</f>
        <v>Ålholm Skole</v>
      </c>
      <c r="C52" s="33"/>
      <c r="D52" s="33"/>
      <c r="E52" s="35">
        <v>19041.08</v>
      </c>
      <c r="F52" s="35">
        <v>19745.44</v>
      </c>
      <c r="G52" s="35">
        <f t="shared" si="10"/>
        <v>704.359999999997</v>
      </c>
      <c r="H52" s="49">
        <f t="shared" si="5"/>
        <v>0.9920563380281647</v>
      </c>
      <c r="I52" s="58">
        <f t="shared" si="9"/>
        <v>0.036991599216010695</v>
      </c>
      <c r="J52" s="100">
        <f t="shared" si="11"/>
        <v>44.4885046728972</v>
      </c>
      <c r="K52" s="67">
        <v>22.4</v>
      </c>
      <c r="L52" s="67">
        <v>22</v>
      </c>
      <c r="M52" s="68">
        <v>428</v>
      </c>
    </row>
    <row r="53" spans="1:13" ht="13.5" thickBot="1">
      <c r="A53" s="16"/>
      <c r="B53" s="17"/>
      <c r="C53" s="17"/>
      <c r="D53" s="17"/>
      <c r="E53" s="18">
        <f>SUM(E46:E52)</f>
        <v>127450.45999999999</v>
      </c>
      <c r="F53" s="18">
        <f>SUM(F46:F52)</f>
        <v>125635.89</v>
      </c>
      <c r="G53" s="18">
        <f>SUM(G46:G52)</f>
        <v>-1814.5700000000015</v>
      </c>
      <c r="H53" s="51">
        <f t="shared" si="5"/>
        <v>-2.555732394366199</v>
      </c>
      <c r="I53" s="59">
        <f t="shared" si="9"/>
        <v>-0.014237453517233226</v>
      </c>
      <c r="J53" s="95">
        <f>AVERAGE(J46:J52)</f>
        <v>40.88787872478347</v>
      </c>
      <c r="K53" s="95">
        <f>AVERAGE(K46:K52)</f>
        <v>23.021428571428572</v>
      </c>
      <c r="L53" s="95">
        <f>AVERAGE(L46:L52)</f>
        <v>21.90142857142857</v>
      </c>
      <c r="M53" s="99">
        <v>449</v>
      </c>
    </row>
    <row r="54" spans="1:13" ht="12.75">
      <c r="A54" s="80"/>
      <c r="B54" s="81" t="s">
        <v>134</v>
      </c>
      <c r="C54" s="81"/>
      <c r="D54" s="81"/>
      <c r="E54" s="82"/>
      <c r="F54" s="82"/>
      <c r="G54" s="82"/>
      <c r="H54" s="84"/>
      <c r="I54" s="83"/>
      <c r="J54" s="83"/>
      <c r="K54" s="85"/>
      <c r="L54" s="85"/>
      <c r="M54" s="86"/>
    </row>
    <row r="55" spans="1:13" ht="12.75">
      <c r="A55" s="36">
        <v>191</v>
      </c>
      <c r="B55" s="41" t="str">
        <f>VLOOKUP(A55,'SKNR-liste'!A60:H123,4)</f>
        <v>Bellahøj Skole</v>
      </c>
      <c r="C55" s="37"/>
      <c r="D55" s="37"/>
      <c r="E55" s="45">
        <v>18631.35</v>
      </c>
      <c r="F55" s="45">
        <v>18912.76</v>
      </c>
      <c r="G55" s="38">
        <f aca="true" t="shared" si="12" ref="G55:G65">F55-E55</f>
        <v>281.40999999999985</v>
      </c>
      <c r="H55" s="52">
        <f t="shared" si="5"/>
        <v>0.39635211267605613</v>
      </c>
      <c r="I55" s="60">
        <f t="shared" si="9"/>
        <v>0.015104112155050486</v>
      </c>
      <c r="J55" s="94">
        <f>E55/M55</f>
        <v>42.73245412844037</v>
      </c>
      <c r="K55" s="69">
        <v>19.55</v>
      </c>
      <c r="L55" s="69">
        <v>19.31</v>
      </c>
      <c r="M55" s="70">
        <v>436</v>
      </c>
    </row>
    <row r="56" spans="1:13" ht="12.75">
      <c r="A56" s="21">
        <v>192</v>
      </c>
      <c r="B56" s="22" t="str">
        <f>VLOOKUP(A56,'SKNR-liste'!A61:H124,4)</f>
        <v>Brønshøj Skole</v>
      </c>
      <c r="C56" s="22"/>
      <c r="D56" s="22"/>
      <c r="E56" s="27">
        <v>25283.36</v>
      </c>
      <c r="F56" s="27">
        <v>23644.79</v>
      </c>
      <c r="G56" s="23">
        <f t="shared" si="12"/>
        <v>-1638.5699999999997</v>
      </c>
      <c r="H56" s="49">
        <f t="shared" si="5"/>
        <v>-2.307845070422535</v>
      </c>
      <c r="I56" s="57">
        <f t="shared" si="9"/>
        <v>-0.06480823751273564</v>
      </c>
      <c r="J56" s="94">
        <f aca="true" t="shared" si="13" ref="J56:J65">E56/M56</f>
        <v>35.96495021337127</v>
      </c>
      <c r="K56" s="71">
        <v>25.4</v>
      </c>
      <c r="L56" s="71">
        <v>23.28</v>
      </c>
      <c r="M56" s="72">
        <v>703</v>
      </c>
    </row>
    <row r="57" spans="1:13" ht="12.75">
      <c r="A57" s="25">
        <v>114</v>
      </c>
      <c r="B57" s="22" t="str">
        <f>VLOOKUP(A57,'SKNR-liste'!A31:H94,4)</f>
        <v>Husum Skole</v>
      </c>
      <c r="C57" s="26"/>
      <c r="D57" s="26" t="s">
        <v>79</v>
      </c>
      <c r="E57" s="27">
        <v>21152.19</v>
      </c>
      <c r="F57" s="27">
        <v>21097.55</v>
      </c>
      <c r="G57" s="23">
        <f t="shared" si="12"/>
        <v>-54.63999999999942</v>
      </c>
      <c r="H57" s="49">
        <f aca="true" t="shared" si="14" ref="H57:H86">G57/710</f>
        <v>-0.07695774647887242</v>
      </c>
      <c r="I57" s="57">
        <f t="shared" si="9"/>
        <v>-0.0025831840580100417</v>
      </c>
      <c r="J57" s="94">
        <f t="shared" si="13"/>
        <v>37.503882978723404</v>
      </c>
      <c r="K57" s="71">
        <v>21.53</v>
      </c>
      <c r="L57" s="71">
        <v>21.5</v>
      </c>
      <c r="M57" s="72">
        <v>564</v>
      </c>
    </row>
    <row r="58" spans="1:13" ht="12.75">
      <c r="A58" s="21">
        <v>121</v>
      </c>
      <c r="B58" s="22" t="str">
        <f>VLOOKUP(A58,'SKNR-liste'!A33:H96,4)</f>
        <v>Hyltebjerg Skole</v>
      </c>
      <c r="C58" s="22"/>
      <c r="D58" s="22"/>
      <c r="E58" s="23">
        <v>23350.92</v>
      </c>
      <c r="F58" s="23">
        <v>21969.79</v>
      </c>
      <c r="G58" s="23">
        <f t="shared" si="12"/>
        <v>-1381.1299999999974</v>
      </c>
      <c r="H58" s="49">
        <f t="shared" si="14"/>
        <v>-1.945253521126757</v>
      </c>
      <c r="I58" s="57">
        <f t="shared" si="9"/>
        <v>-0.05914670599702271</v>
      </c>
      <c r="J58" s="94">
        <f t="shared" si="13"/>
        <v>36.542910798122065</v>
      </c>
      <c r="K58" s="71">
        <v>23.67</v>
      </c>
      <c r="L58" s="71">
        <v>23.73</v>
      </c>
      <c r="M58" s="72">
        <v>639</v>
      </c>
    </row>
    <row r="59" spans="1:13" ht="12.75">
      <c r="A59" s="21">
        <v>124</v>
      </c>
      <c r="B59" s="22" t="str">
        <f>VLOOKUP(A59,'SKNR-liste'!A36:H99,4)</f>
        <v>Katrinedals Skole</v>
      </c>
      <c r="C59" s="22"/>
      <c r="D59" s="22" t="s">
        <v>79</v>
      </c>
      <c r="E59" s="23">
        <v>22439.58</v>
      </c>
      <c r="F59" s="23">
        <v>21933.35</v>
      </c>
      <c r="G59" s="23">
        <f t="shared" si="12"/>
        <v>-506.2300000000032</v>
      </c>
      <c r="H59" s="49">
        <f t="shared" si="14"/>
        <v>-0.7130000000000045</v>
      </c>
      <c r="I59" s="57">
        <f t="shared" si="9"/>
        <v>-0.022559691402423893</v>
      </c>
      <c r="J59" s="94">
        <f t="shared" si="13"/>
        <v>36.487121951219514</v>
      </c>
      <c r="K59" s="71">
        <v>21.67</v>
      </c>
      <c r="L59" s="71">
        <v>24.33</v>
      </c>
      <c r="M59" s="72">
        <v>615</v>
      </c>
    </row>
    <row r="60" spans="1:13" ht="12.75">
      <c r="A60" s="21">
        <v>123</v>
      </c>
      <c r="B60" s="22" t="str">
        <f>VLOOKUP(A60,'SKNR-liste'!A35:H98,4)</f>
        <v>Kirkebjerg Skole</v>
      </c>
      <c r="C60" s="22"/>
      <c r="D60" s="22" t="s">
        <v>79</v>
      </c>
      <c r="E60" s="23">
        <v>20602.39</v>
      </c>
      <c r="F60" s="23">
        <v>20221.95</v>
      </c>
      <c r="G60" s="23">
        <f t="shared" si="12"/>
        <v>-380.4399999999987</v>
      </c>
      <c r="H60" s="49">
        <f t="shared" si="14"/>
        <v>-0.5358309859154912</v>
      </c>
      <c r="I60" s="57">
        <f t="shared" si="9"/>
        <v>-0.0184658187715114</v>
      </c>
      <c r="J60" s="94">
        <f t="shared" si="13"/>
        <v>37.188429602888085</v>
      </c>
      <c r="K60" s="71">
        <v>21.93</v>
      </c>
      <c r="L60" s="71">
        <v>22.54</v>
      </c>
      <c r="M60" s="72">
        <v>554</v>
      </c>
    </row>
    <row r="61" spans="1:13" ht="12.75">
      <c r="A61" s="21">
        <v>115</v>
      </c>
      <c r="B61" s="22" t="str">
        <f>VLOOKUP(A61,'SKNR-liste'!A32:H95,4)</f>
        <v>Korsager Skole</v>
      </c>
      <c r="C61" s="22"/>
      <c r="D61" s="22"/>
      <c r="E61" s="23">
        <v>20112.27</v>
      </c>
      <c r="F61" s="23">
        <v>19555.36</v>
      </c>
      <c r="G61" s="23">
        <f t="shared" si="12"/>
        <v>-556.9099999999999</v>
      </c>
      <c r="H61" s="49">
        <f t="shared" si="14"/>
        <v>-0.7843802816901406</v>
      </c>
      <c r="I61" s="57">
        <f t="shared" si="9"/>
        <v>-0.027690061837873092</v>
      </c>
      <c r="J61" s="94">
        <f t="shared" si="13"/>
        <v>39.1289299610895</v>
      </c>
      <c r="K61" s="71">
        <v>22.14</v>
      </c>
      <c r="L61" s="71">
        <v>21.17</v>
      </c>
      <c r="M61" s="72">
        <v>514</v>
      </c>
    </row>
    <row r="62" spans="1:13" ht="12.75">
      <c r="A62" s="21">
        <v>193</v>
      </c>
      <c r="B62" s="22" t="str">
        <f>VLOOKUP(A62,'SKNR-liste'!A62:H125,4)</f>
        <v>Rødkilde Skole</v>
      </c>
      <c r="C62" s="22"/>
      <c r="D62" s="22"/>
      <c r="E62" s="27">
        <v>25639</v>
      </c>
      <c r="F62" s="27">
        <v>24324.5</v>
      </c>
      <c r="G62" s="23">
        <f t="shared" si="12"/>
        <v>-1314.5</v>
      </c>
      <c r="H62" s="49">
        <f t="shared" si="14"/>
        <v>-1.8514084507042254</v>
      </c>
      <c r="I62" s="57">
        <f t="shared" si="9"/>
        <v>-0.05126955029447326</v>
      </c>
      <c r="J62" s="94">
        <f t="shared" si="13"/>
        <v>36.732091690544415</v>
      </c>
      <c r="K62" s="71">
        <v>23.11</v>
      </c>
      <c r="L62" s="71">
        <v>22.19</v>
      </c>
      <c r="M62" s="72">
        <v>698</v>
      </c>
    </row>
    <row r="63" spans="1:13" ht="12.75">
      <c r="A63" s="21">
        <v>112</v>
      </c>
      <c r="B63" s="24" t="str">
        <f>VLOOKUP(A63,'SKNR-liste'!A29:H92,4)</f>
        <v>Tingbjerg Skole</v>
      </c>
      <c r="C63" s="22"/>
      <c r="D63" s="22"/>
      <c r="E63" s="23">
        <v>20850.52</v>
      </c>
      <c r="F63" s="23">
        <v>22397.01</v>
      </c>
      <c r="G63" s="23">
        <f t="shared" si="12"/>
        <v>1546.489999999998</v>
      </c>
      <c r="H63" s="49">
        <f t="shared" si="14"/>
        <v>2.178154929577462</v>
      </c>
      <c r="I63" s="57">
        <f t="shared" si="9"/>
        <v>0.0741703324425481</v>
      </c>
      <c r="J63" s="94">
        <f t="shared" si="13"/>
        <v>47.495489749430526</v>
      </c>
      <c r="K63" s="71">
        <v>18.47</v>
      </c>
      <c r="L63" s="71">
        <v>18.45</v>
      </c>
      <c r="M63" s="72">
        <v>439</v>
      </c>
    </row>
    <row r="64" spans="1:13" ht="12.75">
      <c r="A64" s="21">
        <v>122</v>
      </c>
      <c r="B64" s="22" t="str">
        <f>VLOOKUP(A64,'SKNR-liste'!A34:H97,4)</f>
        <v>Vanløse Skole</v>
      </c>
      <c r="C64" s="22"/>
      <c r="D64" s="22" t="s">
        <v>79</v>
      </c>
      <c r="E64" s="23">
        <v>15081.41</v>
      </c>
      <c r="F64" s="23">
        <v>14858.9</v>
      </c>
      <c r="G64" s="23">
        <f t="shared" si="12"/>
        <v>-222.51000000000022</v>
      </c>
      <c r="H64" s="49">
        <f t="shared" si="14"/>
        <v>-0.3133943661971834</v>
      </c>
      <c r="I64" s="57">
        <f t="shared" si="9"/>
        <v>-0.014753925528183387</v>
      </c>
      <c r="J64" s="94">
        <f t="shared" si="13"/>
        <v>41.20603825136612</v>
      </c>
      <c r="K64" s="71">
        <v>22.3</v>
      </c>
      <c r="L64" s="71">
        <v>17.9</v>
      </c>
      <c r="M64" s="72">
        <v>366</v>
      </c>
    </row>
    <row r="65" spans="1:13" ht="13.5" thickBot="1">
      <c r="A65" s="32">
        <v>113</v>
      </c>
      <c r="B65" s="42" t="str">
        <f>VLOOKUP(A65,'SKNR-liste'!A30:H93,4)</f>
        <v>Voldparkens Skole</v>
      </c>
      <c r="C65" s="33"/>
      <c r="D65" s="33"/>
      <c r="E65" s="35">
        <v>13829.93</v>
      </c>
      <c r="F65" s="35">
        <v>14624.79</v>
      </c>
      <c r="G65" s="35">
        <f t="shared" si="12"/>
        <v>794.8600000000006</v>
      </c>
      <c r="H65" s="49">
        <f t="shared" si="14"/>
        <v>1.1195211267605643</v>
      </c>
      <c r="I65" s="58">
        <f t="shared" si="9"/>
        <v>0.0574738990002119</v>
      </c>
      <c r="J65" s="94">
        <f t="shared" si="13"/>
        <v>47.36277397260274</v>
      </c>
      <c r="K65" s="67">
        <v>19.6</v>
      </c>
      <c r="L65" s="67">
        <v>15.63</v>
      </c>
      <c r="M65" s="68">
        <v>292</v>
      </c>
    </row>
    <row r="66" spans="1:13" ht="13.5" thickBot="1">
      <c r="A66" s="16"/>
      <c r="B66" s="17"/>
      <c r="C66" s="17"/>
      <c r="D66" s="17"/>
      <c r="E66" s="18">
        <f>SUM(E55:E65)</f>
        <v>226972.91999999995</v>
      </c>
      <c r="F66" s="18">
        <f>SUM(F55:F65)</f>
        <v>223540.75000000003</v>
      </c>
      <c r="G66" s="18">
        <f>SUM(G55:G65)</f>
        <v>-3432.17</v>
      </c>
      <c r="H66" s="51">
        <f t="shared" si="14"/>
        <v>-4.834042253521127</v>
      </c>
      <c r="I66" s="59">
        <f t="shared" si="9"/>
        <v>-0.015121495551098898</v>
      </c>
      <c r="J66" s="95">
        <f>AVERAGE(J55:J65)</f>
        <v>39.84955211798163</v>
      </c>
      <c r="K66" s="95">
        <f>AVERAGE(K55:K65)</f>
        <v>21.76090909090909</v>
      </c>
      <c r="L66" s="95">
        <f>AVERAGE(L55:L65)</f>
        <v>20.91181818181818</v>
      </c>
      <c r="M66" s="99">
        <v>529.0909090909091</v>
      </c>
    </row>
    <row r="67" spans="1:13" ht="12.75">
      <c r="A67" s="80"/>
      <c r="B67" s="81" t="s">
        <v>135</v>
      </c>
      <c r="C67" s="81"/>
      <c r="D67" s="81"/>
      <c r="E67" s="82"/>
      <c r="F67" s="82"/>
      <c r="G67" s="82"/>
      <c r="H67" s="84"/>
      <c r="I67" s="83"/>
      <c r="J67" s="83"/>
      <c r="K67" s="78"/>
      <c r="L67" s="78"/>
      <c r="M67" s="79"/>
    </row>
    <row r="68" spans="1:13" s="2" customFormat="1" ht="12.75">
      <c r="A68" s="36">
        <v>151</v>
      </c>
      <c r="B68" s="41" t="str">
        <f>VLOOKUP(A68,'SKNR-liste'!A47:H110,4)</f>
        <v>Bavnehøj Skole</v>
      </c>
      <c r="C68" s="37"/>
      <c r="D68" s="37"/>
      <c r="E68" s="38">
        <v>13893.94</v>
      </c>
      <c r="F68" s="38">
        <v>14161.91</v>
      </c>
      <c r="G68" s="38">
        <f aca="true" t="shared" si="15" ref="G68:G73">F68-E68</f>
        <v>267.96999999999935</v>
      </c>
      <c r="H68" s="52">
        <f t="shared" si="14"/>
        <v>0.3774225352112667</v>
      </c>
      <c r="I68" s="60">
        <f t="shared" si="9"/>
        <v>0.019286825767204935</v>
      </c>
      <c r="J68" s="94">
        <f aca="true" t="shared" si="16" ref="J68:J73">E68/M68</f>
        <v>44.248216560509555</v>
      </c>
      <c r="K68" s="71">
        <v>19</v>
      </c>
      <c r="L68" s="71">
        <v>19.75</v>
      </c>
      <c r="M68" s="72">
        <v>314</v>
      </c>
    </row>
    <row r="69" spans="1:13" ht="12.75">
      <c r="A69" s="21">
        <v>152</v>
      </c>
      <c r="B69" s="24" t="str">
        <f>VLOOKUP(A69,'SKNR-liste'!A48:H111,4)</f>
        <v>Ellebjerg Skole</v>
      </c>
      <c r="C69" s="22"/>
      <c r="D69" s="22"/>
      <c r="E69" s="23">
        <v>17259.57</v>
      </c>
      <c r="F69" s="23">
        <v>17824.86</v>
      </c>
      <c r="G69" s="23">
        <f t="shared" si="15"/>
        <v>565.2900000000009</v>
      </c>
      <c r="H69" s="49">
        <f t="shared" si="14"/>
        <v>0.7961830985915506</v>
      </c>
      <c r="I69" s="57">
        <f t="shared" si="9"/>
        <v>0.03275226439592648</v>
      </c>
      <c r="J69" s="94">
        <f t="shared" si="16"/>
        <v>44.71391191709844</v>
      </c>
      <c r="K69" s="71">
        <v>20.38</v>
      </c>
      <c r="L69" s="71">
        <v>18.89</v>
      </c>
      <c r="M69" s="72">
        <v>386</v>
      </c>
    </row>
    <row r="70" spans="1:13" ht="12.75">
      <c r="A70" s="21">
        <v>135</v>
      </c>
      <c r="B70" s="22" t="str">
        <f>VLOOKUP(A70,'SKNR-liste'!A39:H102,4)</f>
        <v>Enghave Plads Skole</v>
      </c>
      <c r="C70" s="22"/>
      <c r="D70" s="22"/>
      <c r="E70" s="23">
        <v>14898.88</v>
      </c>
      <c r="F70" s="23">
        <v>14490.55</v>
      </c>
      <c r="G70" s="23">
        <f t="shared" si="15"/>
        <v>-408.3299999999999</v>
      </c>
      <c r="H70" s="49">
        <f t="shared" si="14"/>
        <v>-0.575112676056338</v>
      </c>
      <c r="I70" s="57">
        <f t="shared" si="9"/>
        <v>-0.027406758091883414</v>
      </c>
      <c r="J70" s="94">
        <f t="shared" si="16"/>
        <v>40.70732240437158</v>
      </c>
      <c r="K70" s="71">
        <v>23.5</v>
      </c>
      <c r="L70" s="71">
        <v>20.22</v>
      </c>
      <c r="M70" s="72">
        <v>366</v>
      </c>
    </row>
    <row r="71" spans="1:13" ht="12.75">
      <c r="A71" s="21">
        <v>133</v>
      </c>
      <c r="B71" s="22" t="str">
        <f>VLOOKUP(A71,'SKNR-liste'!A38:H101,4)</f>
        <v>Matthæusgades Skole</v>
      </c>
      <c r="C71" s="22" t="s">
        <v>79</v>
      </c>
      <c r="D71" s="22" t="s">
        <v>79</v>
      </c>
      <c r="E71" s="23">
        <v>10023.2</v>
      </c>
      <c r="F71" s="23">
        <v>10023.2</v>
      </c>
      <c r="G71" s="23">
        <f t="shared" si="15"/>
        <v>0</v>
      </c>
      <c r="H71" s="49">
        <f t="shared" si="14"/>
        <v>0</v>
      </c>
      <c r="I71" s="57">
        <f t="shared" si="9"/>
        <v>0</v>
      </c>
      <c r="J71" s="94">
        <f t="shared" si="16"/>
        <v>43.20344827586207</v>
      </c>
      <c r="K71" s="71">
        <v>19.75</v>
      </c>
      <c r="L71" s="71">
        <v>20.2</v>
      </c>
      <c r="M71" s="72">
        <v>232</v>
      </c>
    </row>
    <row r="72" spans="1:13" ht="12.75">
      <c r="A72" s="21">
        <v>132</v>
      </c>
      <c r="B72" s="24" t="str">
        <f>VLOOKUP(A72,'SKNR-liste'!A37:H100,4)</f>
        <v>Oehlenschlægersgades Skole</v>
      </c>
      <c r="C72" s="22"/>
      <c r="D72" s="22"/>
      <c r="E72" s="23">
        <v>13453.46</v>
      </c>
      <c r="F72" s="23">
        <v>13637.02</v>
      </c>
      <c r="G72" s="23">
        <f t="shared" si="15"/>
        <v>183.5600000000013</v>
      </c>
      <c r="H72" s="49">
        <f t="shared" si="14"/>
        <v>0.2585352112676075</v>
      </c>
      <c r="I72" s="57">
        <f t="shared" si="9"/>
        <v>0.013644073717839227</v>
      </c>
      <c r="J72" s="94">
        <f t="shared" si="16"/>
        <v>43.82234527687296</v>
      </c>
      <c r="K72" s="71">
        <v>20.21</v>
      </c>
      <c r="L72" s="71">
        <v>15.6</v>
      </c>
      <c r="M72" s="72">
        <v>307</v>
      </c>
    </row>
    <row r="73" spans="1:13" ht="13.5" thickBot="1">
      <c r="A73" s="32">
        <v>138</v>
      </c>
      <c r="B73" s="42" t="str">
        <f>VLOOKUP(A73,'SKNR-liste'!A40:H103,4)</f>
        <v>Vesterbro Ny Skole</v>
      </c>
      <c r="C73" s="33"/>
      <c r="D73" s="33"/>
      <c r="E73" s="35">
        <v>17501.28</v>
      </c>
      <c r="F73" s="35">
        <v>18100.91</v>
      </c>
      <c r="G73" s="35">
        <f t="shared" si="15"/>
        <v>599.630000000001</v>
      </c>
      <c r="H73" s="49">
        <f t="shared" si="14"/>
        <v>0.8445492957746493</v>
      </c>
      <c r="I73" s="58">
        <f t="shared" si="9"/>
        <v>0.03426206540321628</v>
      </c>
      <c r="J73" s="94">
        <f t="shared" si="16"/>
        <v>44.76030690537084</v>
      </c>
      <c r="K73" s="67">
        <v>18.75</v>
      </c>
      <c r="L73" s="67">
        <v>15.46</v>
      </c>
      <c r="M73" s="68">
        <v>391</v>
      </c>
    </row>
    <row r="74" spans="1:13" ht="13.5" thickBot="1">
      <c r="A74" s="16"/>
      <c r="B74" s="17"/>
      <c r="C74" s="17"/>
      <c r="D74" s="17"/>
      <c r="E74" s="18">
        <f>SUM(E68:E73)</f>
        <v>87030.32999999999</v>
      </c>
      <c r="F74" s="18">
        <f>SUM(F68:F73)</f>
        <v>88238.45000000001</v>
      </c>
      <c r="G74" s="18">
        <f>SUM(G68:G73)</f>
        <v>1208.1200000000026</v>
      </c>
      <c r="H74" s="51">
        <f t="shared" si="14"/>
        <v>1.701577464788736</v>
      </c>
      <c r="I74" s="59">
        <f t="shared" si="9"/>
        <v>0.013881597369560987</v>
      </c>
      <c r="J74" s="95">
        <f>AVERAGE(J68:J73)</f>
        <v>43.575925223347575</v>
      </c>
      <c r="K74" s="95">
        <f>AVERAGE(K68:K73)</f>
        <v>20.265</v>
      </c>
      <c r="L74" s="95">
        <f>AVERAGE(L68:L73)</f>
        <v>18.353333333333335</v>
      </c>
      <c r="M74" s="99">
        <v>332.6666666666667</v>
      </c>
    </row>
    <row r="75" spans="1:13" ht="12.75">
      <c r="A75" s="80"/>
      <c r="B75" s="81" t="s">
        <v>136</v>
      </c>
      <c r="C75" s="81"/>
      <c r="D75" s="81"/>
      <c r="E75" s="82"/>
      <c r="F75" s="82"/>
      <c r="G75" s="82"/>
      <c r="H75" s="47"/>
      <c r="I75" s="83"/>
      <c r="J75" s="96"/>
      <c r="K75" s="78"/>
      <c r="L75" s="78"/>
      <c r="M75" s="79"/>
    </row>
    <row r="76" spans="1:13" ht="12.75">
      <c r="A76" s="36">
        <v>48</v>
      </c>
      <c r="B76" s="37" t="str">
        <f>VLOOKUP(A76,'SKNR-liste'!A11:H74,4)</f>
        <v>Heibergskolen</v>
      </c>
      <c r="C76" s="37"/>
      <c r="D76" s="37"/>
      <c r="E76" s="38">
        <v>14299.45</v>
      </c>
      <c r="F76" s="38">
        <v>13243.65</v>
      </c>
      <c r="G76" s="38">
        <f aca="true" t="shared" si="17" ref="G76:G84">F76-E76</f>
        <v>-1055.800000000001</v>
      </c>
      <c r="H76" s="49">
        <f t="shared" si="14"/>
        <v>-1.4870422535211283</v>
      </c>
      <c r="I76" s="60">
        <f t="shared" si="9"/>
        <v>-0.07383500764015406</v>
      </c>
      <c r="J76" s="94">
        <f>E76/M76</f>
        <v>37.729419525065964</v>
      </c>
      <c r="K76" s="71">
        <v>25.08</v>
      </c>
      <c r="L76" s="71">
        <v>25.5</v>
      </c>
      <c r="M76" s="72">
        <v>379</v>
      </c>
    </row>
    <row r="77" spans="1:13" ht="12.75">
      <c r="A77" s="21">
        <v>54</v>
      </c>
      <c r="B77" s="24" t="str">
        <f>VLOOKUP(A77,'SKNR-liste'!A14:H77,4)</f>
        <v>Kildevældsskolen</v>
      </c>
      <c r="C77" s="22"/>
      <c r="D77" s="22"/>
      <c r="E77" s="23">
        <v>21663.4</v>
      </c>
      <c r="F77" s="23">
        <v>21904.34</v>
      </c>
      <c r="G77" s="23">
        <f t="shared" si="17"/>
        <v>240.9399999999987</v>
      </c>
      <c r="H77" s="49">
        <f t="shared" si="14"/>
        <v>0.3393521126760545</v>
      </c>
      <c r="I77" s="57">
        <f t="shared" si="9"/>
        <v>0.011121984545362163</v>
      </c>
      <c r="J77" s="94">
        <f aca="true" t="shared" si="18" ref="J77:J85">E77/M77</f>
        <v>41.660384615384615</v>
      </c>
      <c r="K77" s="71">
        <v>20.38</v>
      </c>
      <c r="L77" s="71">
        <v>19.64</v>
      </c>
      <c r="M77" s="72">
        <v>520</v>
      </c>
    </row>
    <row r="78" spans="1:13" ht="12.75">
      <c r="A78" s="21">
        <v>71</v>
      </c>
      <c r="B78" s="24" t="str">
        <f>VLOOKUP(A78,'SKNR-liste'!A21:H84,4)</f>
        <v>Klostervængets Skole</v>
      </c>
      <c r="C78" s="22"/>
      <c r="D78" s="22"/>
      <c r="E78" s="23">
        <v>15441.4</v>
      </c>
      <c r="F78" s="23">
        <v>17305.93</v>
      </c>
      <c r="G78" s="23">
        <f t="shared" si="17"/>
        <v>1864.5300000000007</v>
      </c>
      <c r="H78" s="49">
        <f t="shared" si="14"/>
        <v>2.6260985915492965</v>
      </c>
      <c r="I78" s="57">
        <f t="shared" si="9"/>
        <v>0.12074876630357355</v>
      </c>
      <c r="J78" s="94">
        <f t="shared" si="18"/>
        <v>53.61597222222222</v>
      </c>
      <c r="K78" s="71">
        <v>17.78</v>
      </c>
      <c r="L78" s="71">
        <v>15.9</v>
      </c>
      <c r="M78" s="72">
        <v>288</v>
      </c>
    </row>
    <row r="79" spans="1:13" ht="12.75">
      <c r="A79" s="21">
        <v>46</v>
      </c>
      <c r="B79" s="22" t="str">
        <f>VLOOKUP(A79,'SKNR-liste'!A10:H73,4)</f>
        <v>Langelinieskolen</v>
      </c>
      <c r="C79" s="22" t="s">
        <v>79</v>
      </c>
      <c r="D79" s="22" t="s">
        <v>79</v>
      </c>
      <c r="E79" s="23">
        <v>17177.25</v>
      </c>
      <c r="F79" s="23">
        <v>17177.25</v>
      </c>
      <c r="G79" s="23">
        <f t="shared" si="17"/>
        <v>0</v>
      </c>
      <c r="H79" s="49">
        <f t="shared" si="14"/>
        <v>0</v>
      </c>
      <c r="I79" s="57">
        <f aca="true" t="shared" si="19" ref="I79:I86">-(E79-F79)/E79</f>
        <v>0</v>
      </c>
      <c r="J79" s="94">
        <f t="shared" si="18"/>
        <v>39.487931034482756</v>
      </c>
      <c r="K79" s="71">
        <v>21.25</v>
      </c>
      <c r="L79" s="71">
        <v>20</v>
      </c>
      <c r="M79" s="72">
        <v>435</v>
      </c>
    </row>
    <row r="80" spans="1:13" ht="12.75">
      <c r="A80" s="25">
        <v>85</v>
      </c>
      <c r="B80" s="22" t="str">
        <f>VLOOKUP(A80,'SKNR-liste'!A24:H87,4)</f>
        <v>Lundehusskolen</v>
      </c>
      <c r="C80" s="26"/>
      <c r="D80" s="26"/>
      <c r="E80" s="27">
        <v>21329.46</v>
      </c>
      <c r="F80" s="27">
        <v>21082.22</v>
      </c>
      <c r="G80" s="23">
        <f t="shared" si="17"/>
        <v>-247.23999999999796</v>
      </c>
      <c r="H80" s="49">
        <f t="shared" si="14"/>
        <v>-0.3482253521126732</v>
      </c>
      <c r="I80" s="57">
        <f t="shared" si="19"/>
        <v>-0.011591479578010787</v>
      </c>
      <c r="J80" s="94">
        <f t="shared" si="18"/>
        <v>40.01774859287054</v>
      </c>
      <c r="K80" s="71">
        <v>21.53</v>
      </c>
      <c r="L80" s="71">
        <v>20.38</v>
      </c>
      <c r="M80" s="72">
        <v>533</v>
      </c>
    </row>
    <row r="81" spans="1:13" ht="12.75">
      <c r="A81" s="25">
        <v>44</v>
      </c>
      <c r="B81" s="22" t="str">
        <f>VLOOKUP(A81,'SKNR-liste'!A8:H71,4)</f>
        <v>Randersgades Skole</v>
      </c>
      <c r="C81" s="26" t="s">
        <v>79</v>
      </c>
      <c r="D81" s="26" t="s">
        <v>79</v>
      </c>
      <c r="E81" s="27">
        <v>14023.1</v>
      </c>
      <c r="F81" s="27">
        <v>14023.1</v>
      </c>
      <c r="G81" s="23">
        <f t="shared" si="17"/>
        <v>0</v>
      </c>
      <c r="H81" s="49">
        <f t="shared" si="14"/>
        <v>0</v>
      </c>
      <c r="I81" s="57">
        <f t="shared" si="19"/>
        <v>0</v>
      </c>
      <c r="J81" s="94">
        <f t="shared" si="18"/>
        <v>40.41239193083574</v>
      </c>
      <c r="K81" s="71">
        <v>22.7</v>
      </c>
      <c r="L81" s="71">
        <v>16.9</v>
      </c>
      <c r="M81" s="72">
        <v>347</v>
      </c>
    </row>
    <row r="82" spans="1:13" ht="12.75">
      <c r="A82" s="21">
        <v>49</v>
      </c>
      <c r="B82" s="22" t="str">
        <f>VLOOKUP(A82,'SKNR-liste'!A12:H75,4)</f>
        <v>Sortedamskolen</v>
      </c>
      <c r="C82" s="22"/>
      <c r="D82" s="22" t="s">
        <v>79</v>
      </c>
      <c r="E82" s="23">
        <v>21317.48</v>
      </c>
      <c r="F82" s="23">
        <v>20221.95</v>
      </c>
      <c r="G82" s="23">
        <f t="shared" si="17"/>
        <v>-1095.5299999999988</v>
      </c>
      <c r="H82" s="49">
        <f t="shared" si="14"/>
        <v>-1.5429999999999984</v>
      </c>
      <c r="I82" s="57">
        <f t="shared" si="19"/>
        <v>-0.05139115880488683</v>
      </c>
      <c r="J82" s="94">
        <f t="shared" si="18"/>
        <v>37.00951388888889</v>
      </c>
      <c r="K82" s="71">
        <v>23.27</v>
      </c>
      <c r="L82" s="71">
        <v>22.31</v>
      </c>
      <c r="M82" s="72">
        <v>576</v>
      </c>
    </row>
    <row r="83" spans="1:13" ht="12.75">
      <c r="A83" s="21">
        <v>51</v>
      </c>
      <c r="B83" s="22" t="str">
        <f>VLOOKUP(A83,'SKNR-liste'!A13:H76,4)</f>
        <v>Strandvejsskolen</v>
      </c>
      <c r="C83" s="22"/>
      <c r="D83" s="22"/>
      <c r="E83" s="23">
        <v>16498.67</v>
      </c>
      <c r="F83" s="23">
        <v>15876.82</v>
      </c>
      <c r="G83" s="23">
        <f t="shared" si="17"/>
        <v>-621.8499999999985</v>
      </c>
      <c r="H83" s="49">
        <f t="shared" si="14"/>
        <v>-0.8758450704225331</v>
      </c>
      <c r="I83" s="57">
        <f t="shared" si="19"/>
        <v>-0.03769091690421098</v>
      </c>
      <c r="J83" s="94">
        <f t="shared" si="18"/>
        <v>39.376300715990446</v>
      </c>
      <c r="K83" s="71">
        <v>20.19</v>
      </c>
      <c r="L83" s="71">
        <v>17.6</v>
      </c>
      <c r="M83" s="72">
        <v>419</v>
      </c>
    </row>
    <row r="84" spans="1:13" s="2" customFormat="1" ht="12.75">
      <c r="A84" s="39">
        <v>45</v>
      </c>
      <c r="B84" s="33" t="str">
        <f>VLOOKUP(A84,'SKNR-liste'!A9:H72,4)</f>
        <v>Vibenshus Skole</v>
      </c>
      <c r="C84" s="40"/>
      <c r="D84" s="40"/>
      <c r="E84" s="34">
        <v>17576.73</v>
      </c>
      <c r="F84" s="34">
        <v>16826.86</v>
      </c>
      <c r="G84" s="35">
        <f t="shared" si="17"/>
        <v>-749.869999999999</v>
      </c>
      <c r="H84" s="49">
        <f t="shared" si="14"/>
        <v>-1.0561549295774633</v>
      </c>
      <c r="I84" s="58">
        <f t="shared" si="19"/>
        <v>-0.042662656819556256</v>
      </c>
      <c r="J84" s="94">
        <f t="shared" si="18"/>
        <v>38.71526431718062</v>
      </c>
      <c r="K84" s="71">
        <v>20.21</v>
      </c>
      <c r="L84" s="71">
        <v>20.73</v>
      </c>
      <c r="M84" s="72">
        <v>454</v>
      </c>
    </row>
    <row r="85" spans="1:13" s="2" customFormat="1" ht="13.5" thickBot="1">
      <c r="A85" s="39">
        <v>16</v>
      </c>
      <c r="B85" s="33" t="str">
        <f>VLOOKUP(A85,'SKNR-liste'!A5:H68,4)</f>
        <v>Øster Farimagsgades Skole</v>
      </c>
      <c r="C85" s="40"/>
      <c r="D85" s="40"/>
      <c r="E85" s="34">
        <v>17678.67</v>
      </c>
      <c r="F85" s="34">
        <v>16259.36</v>
      </c>
      <c r="G85" s="35">
        <f>F85-E85</f>
        <v>-1419.3099999999977</v>
      </c>
      <c r="H85" s="49">
        <f>G85/710</f>
        <v>-1.9990281690140812</v>
      </c>
      <c r="I85" s="58">
        <f>-(E85-F85)/E85</f>
        <v>-0.08028375437745022</v>
      </c>
      <c r="J85" s="94">
        <f t="shared" si="18"/>
        <v>36.301170431211496</v>
      </c>
      <c r="K85" s="67">
        <v>25</v>
      </c>
      <c r="L85" s="67">
        <v>26.6</v>
      </c>
      <c r="M85" s="68">
        <v>487</v>
      </c>
    </row>
    <row r="86" spans="1:13" s="2" customFormat="1" ht="13.5" thickBot="1">
      <c r="A86" s="16"/>
      <c r="B86" s="17"/>
      <c r="C86" s="17"/>
      <c r="D86" s="17"/>
      <c r="E86" s="18">
        <f>SUM(E76:E85)</f>
        <v>177005.61</v>
      </c>
      <c r="F86" s="18">
        <f>SUM(F76:F85)</f>
        <v>173921.47999999998</v>
      </c>
      <c r="G86" s="18">
        <f>SUM(G76:G85)</f>
        <v>-3084.1299999999937</v>
      </c>
      <c r="H86" s="51">
        <f t="shared" si="14"/>
        <v>-4.343845070422526</v>
      </c>
      <c r="I86" s="59">
        <f t="shared" si="19"/>
        <v>-0.017423911027452773</v>
      </c>
      <c r="J86" s="95">
        <f>AVERAGE(J76:J85)</f>
        <v>40.43260972741333</v>
      </c>
      <c r="K86" s="95">
        <f>AVERAGE(K76:K85)</f>
        <v>21.739</v>
      </c>
      <c r="L86" s="95">
        <f>AVERAGE(L76:L85)</f>
        <v>20.555999999999997</v>
      </c>
      <c r="M86" s="99">
        <v>443.8</v>
      </c>
    </row>
    <row r="87" spans="1:13" s="2" customFormat="1" ht="13.5" thickBot="1">
      <c r="A87" s="15"/>
      <c r="B87" s="13"/>
      <c r="C87" s="13"/>
      <c r="D87" s="13"/>
      <c r="E87" s="14"/>
      <c r="F87" s="14"/>
      <c r="G87" s="14"/>
      <c r="H87" s="48"/>
      <c r="I87" s="55"/>
      <c r="J87" s="97"/>
      <c r="K87" s="9"/>
      <c r="L87" s="9"/>
      <c r="M87" s="65"/>
    </row>
    <row r="88" spans="1:13" s="2" customFormat="1" ht="13.5" thickBot="1">
      <c r="A88" s="16"/>
      <c r="B88" s="17" t="s">
        <v>91</v>
      </c>
      <c r="C88" s="17" t="s">
        <v>90</v>
      </c>
      <c r="D88" s="17" t="s">
        <v>109</v>
      </c>
      <c r="E88" s="18">
        <f>E20+E28+E34+E44+E53+E66+E74+E86</f>
        <v>1071136.6599999997</v>
      </c>
      <c r="F88" s="18">
        <f>F20+F28+F34+F44+F53+F66+F74+F86</f>
        <v>1071177.66</v>
      </c>
      <c r="G88" s="18">
        <f>G20+G28+G34+G44+G53+G66+G74+G86</f>
        <v>41.00000000000455</v>
      </c>
      <c r="H88" s="51">
        <f>G88/710</f>
        <v>0.05774647887324584</v>
      </c>
      <c r="I88" s="59">
        <f>-(E88-F88)/E88</f>
        <v>3.8277095287012994E-05</v>
      </c>
      <c r="J88" s="95">
        <f>AVERAGE(J9:J19,J22:J27,J30:J33,J36:J43,J46:J52,J55:J65,J68:J73,J76:J85)</f>
        <v>42.18622019127553</v>
      </c>
      <c r="K88" s="95">
        <f>AVERAGE(K9:K19,K22:K27,K30:K33,K36:K43,K46:K52,K55:K65,K68:K73,K76:K85)</f>
        <v>20.768095238095235</v>
      </c>
      <c r="L88" s="95">
        <f>AVERAGE(L9:L19,L22:L27,L30:L33,L36:L43,L46:L52,L55:L65,L68:L73,L76:L85)</f>
        <v>19.94777777777778</v>
      </c>
      <c r="M88" s="99">
        <v>413.6031746031746</v>
      </c>
    </row>
    <row r="89" spans="3:10" s="2" customFormat="1" ht="12.75">
      <c r="C89" s="9"/>
      <c r="D89" s="9"/>
      <c r="E89" s="10"/>
      <c r="F89" s="10"/>
      <c r="G89" s="10"/>
      <c r="H89" s="47"/>
      <c r="I89" s="28"/>
      <c r="J89" s="28"/>
    </row>
    <row r="90" spans="1:10" s="2" customFormat="1" ht="12.75">
      <c r="A90" s="31" t="s">
        <v>100</v>
      </c>
      <c r="C90" s="9"/>
      <c r="D90" s="9"/>
      <c r="E90" s="10"/>
      <c r="F90" s="10"/>
      <c r="G90" s="10"/>
      <c r="H90" s="47"/>
      <c r="I90" s="28"/>
      <c r="J90" s="28"/>
    </row>
    <row r="92" ht="12.75">
      <c r="A92" s="3" t="s">
        <v>108</v>
      </c>
    </row>
    <row r="94" spans="1:2" ht="12.75">
      <c r="A94" s="31" t="s">
        <v>143</v>
      </c>
      <c r="B94" s="31" t="s">
        <v>145</v>
      </c>
    </row>
    <row r="95" spans="1:2" ht="12.75">
      <c r="A95" s="3" t="s">
        <v>144</v>
      </c>
      <c r="B95" s="31" t="s">
        <v>146</v>
      </c>
    </row>
  </sheetData>
  <mergeCells count="3">
    <mergeCell ref="K1:M1"/>
    <mergeCell ref="K3:L3"/>
    <mergeCell ref="K4:L4"/>
  </mergeCells>
  <printOptions/>
  <pageMargins left="0.75" right="0.75" top="1" bottom="1" header="0" footer="0"/>
  <pageSetup fitToHeight="2" fitToWidth="1" horizontalDpi="600" verticalDpi="600" orientation="landscape" paperSize="9" scale="72" r:id="rId1"/>
  <ignoredErrors>
    <ignoredError sqref="G20 G28 G34 G44 G53 G66 G7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workbookViewId="0" topLeftCell="A1">
      <selection activeCell="K26" sqref="K26"/>
    </sheetView>
  </sheetViews>
  <sheetFormatPr defaultColWidth="9.140625" defaultRowHeight="12.75"/>
  <cols>
    <col min="4" max="4" width="30.57421875" style="0" bestFit="1" customWidth="1"/>
    <col min="6" max="6" width="23.00390625" style="0" bestFit="1" customWidth="1"/>
    <col min="7" max="7" width="10.421875" style="0" bestFit="1" customWidth="1"/>
    <col min="8" max="8" width="10.00390625" style="0" bestFit="1" customWidth="1"/>
  </cols>
  <sheetData>
    <row r="1" spans="1:8" ht="12.75">
      <c r="A1" t="s">
        <v>2</v>
      </c>
      <c r="B1" t="s">
        <v>0</v>
      </c>
      <c r="C1" t="s">
        <v>1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t="12.75">
      <c r="A2">
        <v>11</v>
      </c>
      <c r="B2">
        <v>101001</v>
      </c>
      <c r="C2">
        <v>31011</v>
      </c>
      <c r="D2" t="s">
        <v>8</v>
      </c>
      <c r="E2">
        <v>3</v>
      </c>
      <c r="F2" t="s">
        <v>9</v>
      </c>
      <c r="G2">
        <v>38050</v>
      </c>
      <c r="H2">
        <v>600</v>
      </c>
    </row>
    <row r="3" spans="1:8" ht="12.75">
      <c r="A3">
        <v>14</v>
      </c>
      <c r="B3">
        <v>101005</v>
      </c>
      <c r="C3">
        <v>31014</v>
      </c>
      <c r="D3" t="s">
        <v>10</v>
      </c>
      <c r="E3">
        <v>3</v>
      </c>
      <c r="F3" t="s">
        <v>9</v>
      </c>
      <c r="G3">
        <v>38050</v>
      </c>
      <c r="H3">
        <v>600</v>
      </c>
    </row>
    <row r="4" spans="1:8" ht="12.75">
      <c r="A4">
        <v>15</v>
      </c>
      <c r="B4">
        <v>101003</v>
      </c>
      <c r="C4">
        <v>31015</v>
      </c>
      <c r="D4" t="s">
        <v>11</v>
      </c>
      <c r="E4">
        <v>3</v>
      </c>
      <c r="F4" t="s">
        <v>9</v>
      </c>
      <c r="G4">
        <v>38050</v>
      </c>
      <c r="H4">
        <v>600</v>
      </c>
    </row>
    <row r="5" spans="1:8" ht="12.75">
      <c r="A5">
        <v>16</v>
      </c>
      <c r="B5">
        <v>101043</v>
      </c>
      <c r="C5">
        <v>31016</v>
      </c>
      <c r="D5" t="s">
        <v>12</v>
      </c>
      <c r="E5">
        <v>8</v>
      </c>
      <c r="F5" t="s">
        <v>13</v>
      </c>
      <c r="G5">
        <v>38300</v>
      </c>
      <c r="H5">
        <v>613</v>
      </c>
    </row>
    <row r="6" spans="1:8" ht="12.75">
      <c r="A6">
        <v>17</v>
      </c>
      <c r="B6">
        <v>101047</v>
      </c>
      <c r="C6">
        <v>31017</v>
      </c>
      <c r="D6" t="s">
        <v>14</v>
      </c>
      <c r="E6">
        <v>3</v>
      </c>
      <c r="F6" t="s">
        <v>9</v>
      </c>
      <c r="G6">
        <v>38050</v>
      </c>
      <c r="H6">
        <v>600</v>
      </c>
    </row>
    <row r="7" spans="1:8" ht="12.75">
      <c r="A7">
        <v>33</v>
      </c>
      <c r="B7">
        <v>101035</v>
      </c>
      <c r="C7">
        <v>31033</v>
      </c>
      <c r="D7" t="s">
        <v>15</v>
      </c>
      <c r="E7">
        <v>6</v>
      </c>
      <c r="F7" t="s">
        <v>16</v>
      </c>
      <c r="G7">
        <v>38350</v>
      </c>
      <c r="H7">
        <v>602</v>
      </c>
    </row>
    <row r="8" spans="1:8" ht="12.75">
      <c r="A8">
        <v>44</v>
      </c>
      <c r="B8">
        <v>101039</v>
      </c>
      <c r="C8">
        <v>31044</v>
      </c>
      <c r="D8" t="s">
        <v>17</v>
      </c>
      <c r="E8">
        <v>8</v>
      </c>
      <c r="F8" t="s">
        <v>13</v>
      </c>
      <c r="G8">
        <v>38300</v>
      </c>
      <c r="H8">
        <v>613</v>
      </c>
    </row>
    <row r="9" spans="1:8" ht="12.75">
      <c r="A9">
        <v>45</v>
      </c>
      <c r="B9">
        <v>101042</v>
      </c>
      <c r="C9">
        <v>31045</v>
      </c>
      <c r="D9" t="s">
        <v>18</v>
      </c>
      <c r="E9">
        <v>8</v>
      </c>
      <c r="F9" t="s">
        <v>13</v>
      </c>
      <c r="G9">
        <v>38300</v>
      </c>
      <c r="H9">
        <v>613</v>
      </c>
    </row>
    <row r="10" spans="1:8" ht="12.75">
      <c r="A10">
        <v>46</v>
      </c>
      <c r="B10">
        <v>101175</v>
      </c>
      <c r="C10">
        <v>31046</v>
      </c>
      <c r="D10" t="s">
        <v>88</v>
      </c>
      <c r="E10">
        <v>8</v>
      </c>
      <c r="F10" t="s">
        <v>13</v>
      </c>
      <c r="G10">
        <v>38300</v>
      </c>
      <c r="H10">
        <v>613</v>
      </c>
    </row>
    <row r="11" spans="1:8" ht="12.75">
      <c r="A11">
        <v>48</v>
      </c>
      <c r="B11">
        <v>101537</v>
      </c>
      <c r="C11">
        <v>31048</v>
      </c>
      <c r="D11" t="s">
        <v>19</v>
      </c>
      <c r="E11">
        <v>8</v>
      </c>
      <c r="F11" t="s">
        <v>13</v>
      </c>
      <c r="G11">
        <v>38300</v>
      </c>
      <c r="H11">
        <v>613</v>
      </c>
    </row>
    <row r="12" spans="1:8" ht="12.75">
      <c r="A12">
        <v>49</v>
      </c>
      <c r="B12">
        <v>101157</v>
      </c>
      <c r="C12">
        <v>31049</v>
      </c>
      <c r="D12" t="s">
        <v>20</v>
      </c>
      <c r="E12">
        <v>8</v>
      </c>
      <c r="F12" t="s">
        <v>13</v>
      </c>
      <c r="G12">
        <v>38300</v>
      </c>
      <c r="H12">
        <v>613</v>
      </c>
    </row>
    <row r="13" spans="1:8" ht="12.75">
      <c r="A13">
        <v>51</v>
      </c>
      <c r="B13">
        <v>101041</v>
      </c>
      <c r="C13">
        <v>31051</v>
      </c>
      <c r="D13" t="s">
        <v>21</v>
      </c>
      <c r="E13">
        <v>8</v>
      </c>
      <c r="F13" t="s">
        <v>13</v>
      </c>
      <c r="G13">
        <v>38300</v>
      </c>
      <c r="H13">
        <v>613</v>
      </c>
    </row>
    <row r="14" spans="1:8" ht="12.75">
      <c r="A14">
        <v>54</v>
      </c>
      <c r="B14">
        <v>101151</v>
      </c>
      <c r="C14">
        <v>31054</v>
      </c>
      <c r="D14" t="s">
        <v>22</v>
      </c>
      <c r="E14">
        <v>8</v>
      </c>
      <c r="F14" t="s">
        <v>13</v>
      </c>
      <c r="G14">
        <v>38300</v>
      </c>
      <c r="H14">
        <v>613</v>
      </c>
    </row>
    <row r="15" spans="1:8" ht="12.75">
      <c r="A15">
        <v>61</v>
      </c>
      <c r="B15">
        <v>101008</v>
      </c>
      <c r="C15">
        <v>31061</v>
      </c>
      <c r="D15" t="s">
        <v>23</v>
      </c>
      <c r="E15">
        <v>6</v>
      </c>
      <c r="F15" t="s">
        <v>16</v>
      </c>
      <c r="G15">
        <v>38350</v>
      </c>
      <c r="H15">
        <v>602</v>
      </c>
    </row>
    <row r="16" spans="1:8" ht="12.75">
      <c r="A16">
        <v>63</v>
      </c>
      <c r="B16">
        <v>101010</v>
      </c>
      <c r="C16">
        <v>31063</v>
      </c>
      <c r="D16" t="s">
        <v>24</v>
      </c>
      <c r="E16">
        <v>6</v>
      </c>
      <c r="F16" t="s">
        <v>16</v>
      </c>
      <c r="G16">
        <v>38300</v>
      </c>
      <c r="H16">
        <v>613</v>
      </c>
    </row>
    <row r="17" spans="1:8" ht="12.75">
      <c r="A17">
        <v>64</v>
      </c>
      <c r="B17">
        <v>101009</v>
      </c>
      <c r="C17">
        <v>31064</v>
      </c>
      <c r="D17" t="s">
        <v>25</v>
      </c>
      <c r="E17">
        <v>6</v>
      </c>
      <c r="F17" t="s">
        <v>16</v>
      </c>
      <c r="G17">
        <v>38350</v>
      </c>
      <c r="H17">
        <v>602</v>
      </c>
    </row>
    <row r="18" spans="1:8" ht="12.75">
      <c r="A18">
        <v>65</v>
      </c>
      <c r="B18">
        <v>101007</v>
      </c>
      <c r="C18">
        <v>31065</v>
      </c>
      <c r="D18" t="s">
        <v>26</v>
      </c>
      <c r="E18">
        <v>6</v>
      </c>
      <c r="F18" t="s">
        <v>16</v>
      </c>
      <c r="G18">
        <v>38350</v>
      </c>
      <c r="H18">
        <v>602</v>
      </c>
    </row>
    <row r="19" spans="1:8" ht="12.75">
      <c r="A19">
        <v>66</v>
      </c>
      <c r="B19">
        <v>101016</v>
      </c>
      <c r="C19">
        <v>31066</v>
      </c>
      <c r="D19" t="s">
        <v>27</v>
      </c>
      <c r="E19">
        <v>6</v>
      </c>
      <c r="F19" t="s">
        <v>16</v>
      </c>
      <c r="G19">
        <v>38350</v>
      </c>
      <c r="H19">
        <v>602</v>
      </c>
    </row>
    <row r="20" spans="1:8" ht="12.75">
      <c r="A20">
        <v>69</v>
      </c>
      <c r="B20">
        <v>101536</v>
      </c>
      <c r="C20">
        <v>31069</v>
      </c>
      <c r="D20" t="s">
        <v>28</v>
      </c>
      <c r="E20">
        <v>6</v>
      </c>
      <c r="F20" t="s">
        <v>16</v>
      </c>
      <c r="G20">
        <v>38350</v>
      </c>
      <c r="H20">
        <v>602</v>
      </c>
    </row>
    <row r="21" spans="1:8" ht="12.75">
      <c r="A21">
        <v>71</v>
      </c>
      <c r="B21">
        <v>101045</v>
      </c>
      <c r="C21">
        <v>31071</v>
      </c>
      <c r="D21" t="s">
        <v>29</v>
      </c>
      <c r="E21">
        <v>8</v>
      </c>
      <c r="F21" t="s">
        <v>13</v>
      </c>
      <c r="G21">
        <v>38300</v>
      </c>
      <c r="H21">
        <v>613</v>
      </c>
    </row>
    <row r="22" spans="1:8" ht="12.75">
      <c r="A22">
        <v>76</v>
      </c>
      <c r="B22">
        <v>101034</v>
      </c>
      <c r="C22">
        <v>31076</v>
      </c>
      <c r="D22" t="s">
        <v>30</v>
      </c>
      <c r="E22">
        <v>6</v>
      </c>
      <c r="F22" t="s">
        <v>16</v>
      </c>
      <c r="G22">
        <v>38350</v>
      </c>
      <c r="H22">
        <v>602</v>
      </c>
    </row>
    <row r="23" spans="1:8" ht="12.75">
      <c r="A23">
        <v>84</v>
      </c>
      <c r="B23">
        <v>101030</v>
      </c>
      <c r="C23">
        <v>31084</v>
      </c>
      <c r="D23" t="s">
        <v>31</v>
      </c>
      <c r="E23">
        <v>2</v>
      </c>
      <c r="F23" t="s">
        <v>32</v>
      </c>
      <c r="G23">
        <v>38450</v>
      </c>
      <c r="H23">
        <v>603</v>
      </c>
    </row>
    <row r="24" spans="1:8" ht="12.75">
      <c r="A24">
        <v>85</v>
      </c>
      <c r="B24">
        <v>101138</v>
      </c>
      <c r="C24">
        <v>31085</v>
      </c>
      <c r="D24" t="s">
        <v>33</v>
      </c>
      <c r="E24">
        <v>8</v>
      </c>
      <c r="F24" t="s">
        <v>13</v>
      </c>
      <c r="G24">
        <v>38300</v>
      </c>
      <c r="H24">
        <v>613</v>
      </c>
    </row>
    <row r="25" spans="1:8" ht="12.75">
      <c r="A25">
        <v>93</v>
      </c>
      <c r="B25">
        <v>101026</v>
      </c>
      <c r="C25">
        <v>31093</v>
      </c>
      <c r="D25" t="s">
        <v>34</v>
      </c>
      <c r="E25">
        <v>2</v>
      </c>
      <c r="F25" t="s">
        <v>32</v>
      </c>
      <c r="G25">
        <v>38450</v>
      </c>
      <c r="H25">
        <v>603</v>
      </c>
    </row>
    <row r="26" spans="1:8" ht="12.75">
      <c r="A26">
        <v>94</v>
      </c>
      <c r="B26">
        <v>101029</v>
      </c>
      <c r="C26">
        <v>31094</v>
      </c>
      <c r="D26" t="s">
        <v>35</v>
      </c>
      <c r="E26">
        <v>2</v>
      </c>
      <c r="F26" t="s">
        <v>32</v>
      </c>
      <c r="G26">
        <v>38450</v>
      </c>
      <c r="H26">
        <v>603</v>
      </c>
    </row>
    <row r="27" spans="1:8" ht="12.75">
      <c r="A27">
        <v>95</v>
      </c>
      <c r="B27">
        <v>101013</v>
      </c>
      <c r="C27">
        <v>31095</v>
      </c>
      <c r="D27" t="s">
        <v>36</v>
      </c>
      <c r="E27">
        <v>2</v>
      </c>
      <c r="F27" t="s">
        <v>32</v>
      </c>
      <c r="G27">
        <v>38450</v>
      </c>
      <c r="H27">
        <v>603</v>
      </c>
    </row>
    <row r="28" spans="1:8" ht="12.75">
      <c r="A28">
        <v>96</v>
      </c>
      <c r="B28">
        <v>101015</v>
      </c>
      <c r="C28">
        <v>31096</v>
      </c>
      <c r="D28" t="s">
        <v>37</v>
      </c>
      <c r="E28">
        <v>2</v>
      </c>
      <c r="F28" t="s">
        <v>32</v>
      </c>
      <c r="G28">
        <v>38450</v>
      </c>
      <c r="H28">
        <v>603</v>
      </c>
    </row>
    <row r="29" spans="1:8" ht="12.75">
      <c r="A29">
        <v>112</v>
      </c>
      <c r="B29">
        <v>101023</v>
      </c>
      <c r="C29">
        <v>31112</v>
      </c>
      <c r="D29" t="s">
        <v>38</v>
      </c>
      <c r="E29">
        <v>5</v>
      </c>
      <c r="F29" t="s">
        <v>39</v>
      </c>
      <c r="G29">
        <v>38400</v>
      </c>
      <c r="H29">
        <v>614</v>
      </c>
    </row>
    <row r="30" spans="1:8" ht="12.75">
      <c r="A30">
        <v>113</v>
      </c>
      <c r="B30">
        <v>101025</v>
      </c>
      <c r="C30">
        <v>31113</v>
      </c>
      <c r="D30" t="s">
        <v>40</v>
      </c>
      <c r="E30">
        <v>5</v>
      </c>
      <c r="F30" t="s">
        <v>39</v>
      </c>
      <c r="G30">
        <v>38400</v>
      </c>
      <c r="H30">
        <v>614</v>
      </c>
    </row>
    <row r="31" spans="1:8" ht="12.75">
      <c r="A31">
        <v>114</v>
      </c>
      <c r="B31">
        <v>101017</v>
      </c>
      <c r="C31">
        <v>31114</v>
      </c>
      <c r="D31" t="s">
        <v>41</v>
      </c>
      <c r="E31">
        <v>5</v>
      </c>
      <c r="F31" t="s">
        <v>39</v>
      </c>
      <c r="G31">
        <v>38400</v>
      </c>
      <c r="H31">
        <v>614</v>
      </c>
    </row>
    <row r="32" spans="1:8" ht="12.75">
      <c r="A32">
        <v>115</v>
      </c>
      <c r="B32">
        <v>101021</v>
      </c>
      <c r="C32">
        <v>31115</v>
      </c>
      <c r="D32" t="s">
        <v>42</v>
      </c>
      <c r="E32">
        <v>5</v>
      </c>
      <c r="F32" t="s">
        <v>39</v>
      </c>
      <c r="G32">
        <v>38400</v>
      </c>
      <c r="H32">
        <v>614</v>
      </c>
    </row>
    <row r="33" spans="1:8" ht="12.75">
      <c r="A33">
        <v>121</v>
      </c>
      <c r="B33">
        <v>101018</v>
      </c>
      <c r="C33">
        <v>31121</v>
      </c>
      <c r="D33" t="s">
        <v>43</v>
      </c>
      <c r="E33">
        <v>5</v>
      </c>
      <c r="F33" t="s">
        <v>39</v>
      </c>
      <c r="G33">
        <v>38400</v>
      </c>
      <c r="H33">
        <v>614</v>
      </c>
    </row>
    <row r="34" spans="1:8" ht="12.75">
      <c r="A34">
        <v>122</v>
      </c>
      <c r="B34">
        <v>101024</v>
      </c>
      <c r="C34">
        <v>31122</v>
      </c>
      <c r="D34" t="s">
        <v>44</v>
      </c>
      <c r="E34">
        <v>5</v>
      </c>
      <c r="F34" t="s">
        <v>39</v>
      </c>
      <c r="G34">
        <v>38400</v>
      </c>
      <c r="H34">
        <v>614</v>
      </c>
    </row>
    <row r="35" spans="1:8" ht="12.75">
      <c r="A35">
        <v>123</v>
      </c>
      <c r="B35">
        <v>101020</v>
      </c>
      <c r="C35">
        <v>31123</v>
      </c>
      <c r="D35" t="s">
        <v>45</v>
      </c>
      <c r="E35">
        <v>5</v>
      </c>
      <c r="F35" t="s">
        <v>39</v>
      </c>
      <c r="G35">
        <v>38400</v>
      </c>
      <c r="H35">
        <v>614</v>
      </c>
    </row>
    <row r="36" spans="1:8" ht="12.75">
      <c r="A36">
        <v>124</v>
      </c>
      <c r="B36">
        <v>101019</v>
      </c>
      <c r="C36">
        <v>31124</v>
      </c>
      <c r="D36" t="s">
        <v>46</v>
      </c>
      <c r="E36">
        <v>5</v>
      </c>
      <c r="F36" t="s">
        <v>39</v>
      </c>
      <c r="G36">
        <v>38400</v>
      </c>
      <c r="H36">
        <v>614</v>
      </c>
    </row>
    <row r="37" spans="1:8" ht="12.75">
      <c r="A37">
        <v>132</v>
      </c>
      <c r="B37">
        <v>101069</v>
      </c>
      <c r="C37">
        <v>31132</v>
      </c>
      <c r="D37" t="s">
        <v>49</v>
      </c>
      <c r="E37">
        <v>7</v>
      </c>
      <c r="F37" t="s">
        <v>48</v>
      </c>
      <c r="G37">
        <v>38200</v>
      </c>
      <c r="H37">
        <v>612</v>
      </c>
    </row>
    <row r="38" spans="1:8" ht="12.75">
      <c r="A38">
        <v>133</v>
      </c>
      <c r="B38">
        <v>101067</v>
      </c>
      <c r="C38">
        <v>31133</v>
      </c>
      <c r="D38" t="s">
        <v>50</v>
      </c>
      <c r="E38">
        <v>7</v>
      </c>
      <c r="F38" t="s">
        <v>48</v>
      </c>
      <c r="G38">
        <v>38200</v>
      </c>
      <c r="H38">
        <v>612</v>
      </c>
    </row>
    <row r="39" spans="1:8" ht="12.75">
      <c r="A39">
        <v>135</v>
      </c>
      <c r="B39">
        <v>101064</v>
      </c>
      <c r="C39">
        <v>31135</v>
      </c>
      <c r="D39" t="s">
        <v>51</v>
      </c>
      <c r="E39">
        <v>7</v>
      </c>
      <c r="F39" t="s">
        <v>48</v>
      </c>
      <c r="G39">
        <v>38200</v>
      </c>
      <c r="H39">
        <v>612</v>
      </c>
    </row>
    <row r="40" spans="1:8" ht="12.75">
      <c r="A40">
        <v>138</v>
      </c>
      <c r="B40">
        <v>101572</v>
      </c>
      <c r="C40">
        <v>31138</v>
      </c>
      <c r="D40" t="s">
        <v>52</v>
      </c>
      <c r="E40">
        <v>7</v>
      </c>
      <c r="F40" t="s">
        <v>48</v>
      </c>
      <c r="G40">
        <v>38200</v>
      </c>
      <c r="H40">
        <v>612</v>
      </c>
    </row>
    <row r="41" spans="1:8" ht="12.75">
      <c r="A41">
        <v>139</v>
      </c>
      <c r="B41">
        <v>101586</v>
      </c>
      <c r="C41">
        <v>31139</v>
      </c>
      <c r="D41" t="s">
        <v>47</v>
      </c>
      <c r="E41">
        <v>7</v>
      </c>
      <c r="F41" t="s">
        <v>48</v>
      </c>
      <c r="G41">
        <v>38200</v>
      </c>
      <c r="H41">
        <v>612</v>
      </c>
    </row>
    <row r="42" spans="1:8" ht="12.75">
      <c r="A42">
        <v>141</v>
      </c>
      <c r="B42">
        <v>101074</v>
      </c>
      <c r="C42">
        <v>31141</v>
      </c>
      <c r="D42" t="s">
        <v>53</v>
      </c>
      <c r="E42">
        <v>4</v>
      </c>
      <c r="F42" t="s">
        <v>54</v>
      </c>
      <c r="G42">
        <v>38250</v>
      </c>
      <c r="H42">
        <v>601</v>
      </c>
    </row>
    <row r="43" spans="1:8" ht="12.75">
      <c r="A43">
        <v>142</v>
      </c>
      <c r="B43">
        <v>101076</v>
      </c>
      <c r="C43">
        <v>31142</v>
      </c>
      <c r="D43" t="s">
        <v>55</v>
      </c>
      <c r="E43">
        <v>4</v>
      </c>
      <c r="F43" t="s">
        <v>54</v>
      </c>
      <c r="G43">
        <v>38250</v>
      </c>
      <c r="H43">
        <v>601</v>
      </c>
    </row>
    <row r="44" spans="1:8" ht="12.75">
      <c r="A44">
        <v>143</v>
      </c>
      <c r="B44">
        <v>101070</v>
      </c>
      <c r="C44">
        <v>31143</v>
      </c>
      <c r="D44" t="s">
        <v>56</v>
      </c>
      <c r="E44">
        <v>4</v>
      </c>
      <c r="F44" t="s">
        <v>54</v>
      </c>
      <c r="G44">
        <v>38250</v>
      </c>
      <c r="H44">
        <v>601</v>
      </c>
    </row>
    <row r="45" spans="1:8" ht="12.75">
      <c r="A45">
        <v>144</v>
      </c>
      <c r="B45">
        <v>101072</v>
      </c>
      <c r="C45">
        <v>31144</v>
      </c>
      <c r="D45" t="s">
        <v>57</v>
      </c>
      <c r="E45">
        <v>4</v>
      </c>
      <c r="F45" t="s">
        <v>54</v>
      </c>
      <c r="G45">
        <v>38250</v>
      </c>
      <c r="H45">
        <v>601</v>
      </c>
    </row>
    <row r="46" spans="1:8" ht="12.75">
      <c r="A46">
        <v>145</v>
      </c>
      <c r="B46">
        <v>101071</v>
      </c>
      <c r="C46">
        <v>31145</v>
      </c>
      <c r="D46" t="s">
        <v>58</v>
      </c>
      <c r="E46">
        <v>4</v>
      </c>
      <c r="F46" t="s">
        <v>54</v>
      </c>
      <c r="G46">
        <v>38250</v>
      </c>
      <c r="H46">
        <v>601</v>
      </c>
    </row>
    <row r="47" spans="1:8" ht="12.75">
      <c r="A47">
        <v>147</v>
      </c>
      <c r="B47">
        <v>101075</v>
      </c>
      <c r="C47">
        <v>31147</v>
      </c>
      <c r="D47" t="s">
        <v>59</v>
      </c>
      <c r="E47">
        <v>4</v>
      </c>
      <c r="F47" t="s">
        <v>54</v>
      </c>
      <c r="G47">
        <v>38250</v>
      </c>
      <c r="H47">
        <v>601</v>
      </c>
    </row>
    <row r="48" spans="1:8" ht="12.75">
      <c r="A48">
        <v>151</v>
      </c>
      <c r="B48">
        <v>101062</v>
      </c>
      <c r="C48">
        <v>31151</v>
      </c>
      <c r="D48" t="s">
        <v>60</v>
      </c>
      <c r="E48">
        <v>7</v>
      </c>
      <c r="F48" t="s">
        <v>48</v>
      </c>
      <c r="G48">
        <v>38200</v>
      </c>
      <c r="H48">
        <v>612</v>
      </c>
    </row>
    <row r="49" spans="1:8" ht="12.75">
      <c r="A49">
        <v>152</v>
      </c>
      <c r="B49">
        <v>101063</v>
      </c>
      <c r="C49">
        <v>31152</v>
      </c>
      <c r="D49" t="s">
        <v>61</v>
      </c>
      <c r="E49">
        <v>7</v>
      </c>
      <c r="F49" t="s">
        <v>48</v>
      </c>
      <c r="G49">
        <v>38200</v>
      </c>
      <c r="H49">
        <v>612</v>
      </c>
    </row>
    <row r="50" spans="1:8" ht="12.75">
      <c r="A50">
        <v>162</v>
      </c>
      <c r="B50">
        <v>101056</v>
      </c>
      <c r="C50">
        <v>31162</v>
      </c>
      <c r="D50" t="s">
        <v>62</v>
      </c>
      <c r="E50">
        <v>1</v>
      </c>
      <c r="F50" t="s">
        <v>63</v>
      </c>
      <c r="G50">
        <v>38100</v>
      </c>
      <c r="H50">
        <v>611</v>
      </c>
    </row>
    <row r="51" spans="1:8" ht="12.75">
      <c r="A51">
        <v>163</v>
      </c>
      <c r="B51">
        <v>101058</v>
      </c>
      <c r="C51">
        <v>31163</v>
      </c>
      <c r="D51" t="s">
        <v>64</v>
      </c>
      <c r="E51">
        <v>1</v>
      </c>
      <c r="F51" t="s">
        <v>63</v>
      </c>
      <c r="G51">
        <v>38100</v>
      </c>
      <c r="H51">
        <v>611</v>
      </c>
    </row>
    <row r="52" spans="1:8" ht="12.75">
      <c r="A52">
        <v>164</v>
      </c>
      <c r="B52">
        <v>101050</v>
      </c>
      <c r="C52">
        <v>31164</v>
      </c>
      <c r="D52" t="s">
        <v>65</v>
      </c>
      <c r="E52">
        <v>1</v>
      </c>
      <c r="F52" t="s">
        <v>63</v>
      </c>
      <c r="G52">
        <v>38100</v>
      </c>
      <c r="H52">
        <v>611</v>
      </c>
    </row>
    <row r="53" spans="1:8" ht="12.75">
      <c r="A53">
        <v>171</v>
      </c>
      <c r="B53">
        <v>101059</v>
      </c>
      <c r="C53">
        <v>31171</v>
      </c>
      <c r="D53" t="s">
        <v>66</v>
      </c>
      <c r="E53">
        <v>1</v>
      </c>
      <c r="F53" t="s">
        <v>63</v>
      </c>
      <c r="G53">
        <v>38100</v>
      </c>
      <c r="H53">
        <v>611</v>
      </c>
    </row>
    <row r="54" spans="1:8" ht="12.75">
      <c r="A54">
        <v>174</v>
      </c>
      <c r="B54">
        <v>101060</v>
      </c>
      <c r="C54">
        <v>31174</v>
      </c>
      <c r="D54" t="s">
        <v>67</v>
      </c>
      <c r="E54">
        <v>1</v>
      </c>
      <c r="F54" t="s">
        <v>63</v>
      </c>
      <c r="G54">
        <v>38100</v>
      </c>
      <c r="H54">
        <v>611</v>
      </c>
    </row>
    <row r="55" spans="1:8" ht="12.75">
      <c r="A55">
        <v>175</v>
      </c>
      <c r="B55">
        <v>101049</v>
      </c>
      <c r="C55">
        <v>31175</v>
      </c>
      <c r="D55" t="s">
        <v>68</v>
      </c>
      <c r="E55">
        <v>1</v>
      </c>
      <c r="F55" t="s">
        <v>63</v>
      </c>
      <c r="G55">
        <v>38100</v>
      </c>
      <c r="H55">
        <v>611</v>
      </c>
    </row>
    <row r="56" spans="1:8" ht="12.75">
      <c r="A56">
        <v>176</v>
      </c>
      <c r="B56">
        <v>101052</v>
      </c>
      <c r="C56">
        <v>31176</v>
      </c>
      <c r="D56" t="s">
        <v>69</v>
      </c>
      <c r="E56">
        <v>1</v>
      </c>
      <c r="F56" t="s">
        <v>63</v>
      </c>
      <c r="G56">
        <v>38100</v>
      </c>
      <c r="H56">
        <v>611</v>
      </c>
    </row>
    <row r="57" spans="1:8" ht="12.75">
      <c r="A57">
        <v>177</v>
      </c>
      <c r="B57">
        <v>101174</v>
      </c>
      <c r="C57">
        <v>31177</v>
      </c>
      <c r="D57" t="s">
        <v>70</v>
      </c>
      <c r="E57">
        <v>1</v>
      </c>
      <c r="F57" t="s">
        <v>63</v>
      </c>
      <c r="G57">
        <v>38100</v>
      </c>
      <c r="H57">
        <v>611</v>
      </c>
    </row>
    <row r="58" spans="1:8" ht="12.75">
      <c r="A58">
        <v>181</v>
      </c>
      <c r="B58">
        <v>101051</v>
      </c>
      <c r="C58">
        <v>31181</v>
      </c>
      <c r="D58" t="s">
        <v>71</v>
      </c>
      <c r="E58">
        <v>1</v>
      </c>
      <c r="F58" t="s">
        <v>63</v>
      </c>
      <c r="G58">
        <v>38100</v>
      </c>
      <c r="H58">
        <v>611</v>
      </c>
    </row>
    <row r="59" spans="1:8" ht="12.75">
      <c r="A59">
        <v>182</v>
      </c>
      <c r="B59">
        <v>101055</v>
      </c>
      <c r="C59">
        <v>31182</v>
      </c>
      <c r="D59" t="s">
        <v>72</v>
      </c>
      <c r="E59">
        <v>1</v>
      </c>
      <c r="F59" t="s">
        <v>63</v>
      </c>
      <c r="G59">
        <v>38100</v>
      </c>
      <c r="H59">
        <v>611</v>
      </c>
    </row>
    <row r="60" spans="1:8" ht="12.75">
      <c r="A60">
        <v>183</v>
      </c>
      <c r="B60">
        <v>101053</v>
      </c>
      <c r="C60">
        <v>31183</v>
      </c>
      <c r="D60" t="s">
        <v>73</v>
      </c>
      <c r="E60">
        <v>1</v>
      </c>
      <c r="F60" t="s">
        <v>63</v>
      </c>
      <c r="G60">
        <v>38100</v>
      </c>
      <c r="H60">
        <v>611</v>
      </c>
    </row>
    <row r="61" spans="1:8" ht="12.75">
      <c r="A61">
        <v>191</v>
      </c>
      <c r="B61">
        <v>101011</v>
      </c>
      <c r="C61">
        <v>31191</v>
      </c>
      <c r="D61" t="s">
        <v>74</v>
      </c>
      <c r="E61">
        <v>5</v>
      </c>
      <c r="F61" t="s">
        <v>39</v>
      </c>
      <c r="G61">
        <v>38400</v>
      </c>
      <c r="H61">
        <v>614</v>
      </c>
    </row>
    <row r="62" spans="1:8" ht="12.75">
      <c r="A62">
        <v>192</v>
      </c>
      <c r="B62">
        <v>101012</v>
      </c>
      <c r="C62">
        <v>31192</v>
      </c>
      <c r="D62" t="s">
        <v>75</v>
      </c>
      <c r="E62">
        <v>5</v>
      </c>
      <c r="F62" t="s">
        <v>39</v>
      </c>
      <c r="G62">
        <v>38400</v>
      </c>
      <c r="H62">
        <v>614</v>
      </c>
    </row>
    <row r="63" spans="1:8" ht="12.75">
      <c r="A63">
        <v>193</v>
      </c>
      <c r="B63">
        <v>101022</v>
      </c>
      <c r="C63">
        <v>31193</v>
      </c>
      <c r="D63" t="s">
        <v>76</v>
      </c>
      <c r="E63">
        <v>5</v>
      </c>
      <c r="F63" t="s">
        <v>39</v>
      </c>
      <c r="G63">
        <v>38400</v>
      </c>
      <c r="H63">
        <v>614</v>
      </c>
    </row>
    <row r="64" spans="1:8" ht="12.75">
      <c r="A64">
        <v>195</v>
      </c>
      <c r="B64">
        <v>101540</v>
      </c>
      <c r="C64">
        <v>31195</v>
      </c>
      <c r="D64" t="s">
        <v>77</v>
      </c>
      <c r="E64">
        <v>2</v>
      </c>
      <c r="F64" t="s">
        <v>32</v>
      </c>
      <c r="G64">
        <v>38450</v>
      </c>
      <c r="H64">
        <v>603</v>
      </c>
    </row>
    <row r="65" spans="1:8" ht="12.75">
      <c r="A65">
        <v>304</v>
      </c>
      <c r="B65">
        <v>101158</v>
      </c>
      <c r="C65">
        <v>31304</v>
      </c>
      <c r="D65" t="s">
        <v>78</v>
      </c>
      <c r="E65">
        <v>4</v>
      </c>
      <c r="F65" t="s">
        <v>54</v>
      </c>
      <c r="G65">
        <v>38250</v>
      </c>
      <c r="H65">
        <v>601</v>
      </c>
    </row>
  </sheetData>
  <printOptions/>
  <pageMargins left="0.75" right="0.75" top="1" bottom="1" header="0" footer="0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Uddannelses- og Ungdomsforvaltningen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BUF</dc:creator>
  <cp:keywords/>
  <dc:description/>
  <cp:lastModifiedBy>CI</cp:lastModifiedBy>
  <cp:lastPrinted>2007-02-22T16:22:28Z</cp:lastPrinted>
  <dcterms:created xsi:type="dcterms:W3CDTF">2007-01-17T10:48:16Z</dcterms:created>
  <dcterms:modified xsi:type="dcterms:W3CDTF">2007-02-22T16:33:44Z</dcterms:modified>
  <cp:category/>
  <cp:version/>
  <cp:contentType/>
  <cp:contentStatus/>
</cp:coreProperties>
</file>