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394" activeTab="0"/>
  </bookViews>
  <sheets>
    <sheet name="Betalingsstrømme" sheetId="1" r:id="rId1"/>
    <sheet name="Faktorer" sheetId="2" r:id="rId2"/>
    <sheet name="Diskontering" sheetId="3" r:id="rId3"/>
  </sheets>
  <definedNames>
    <definedName name="_xlnm.Print_Titles" localSheetId="0">'Betalingsstrømme'!$1:$3</definedName>
  </definedNames>
  <calcPr fullCalcOnLoad="1"/>
</workbook>
</file>

<file path=xl/sharedStrings.xml><?xml version="1.0" encoding="utf-8"?>
<sst xmlns="http://schemas.openxmlformats.org/spreadsheetml/2006/main" count="61" uniqueCount="48">
  <si>
    <t>Beskrivelse</t>
  </si>
  <si>
    <t xml:space="preserve">Overførsel, service el. anlæg </t>
  </si>
  <si>
    <t>I alt (B)</t>
  </si>
  <si>
    <t>-</t>
  </si>
  <si>
    <t>Overførsel, service el. anlæg</t>
  </si>
  <si>
    <t>I alt (C)</t>
  </si>
  <si>
    <t>År</t>
  </si>
  <si>
    <t>Overførsler</t>
  </si>
  <si>
    <t>Service</t>
  </si>
  <si>
    <t>Anlæg</t>
  </si>
  <si>
    <t>Investeringsforslagets navn</t>
  </si>
  <si>
    <t>Forvaltning</t>
  </si>
  <si>
    <t>Forslaget nr.</t>
  </si>
  <si>
    <r>
      <t>Nettobetaling (D)</t>
    </r>
    <r>
      <rPr>
        <sz val="8"/>
        <rFont val="Times New Roman"/>
        <family val="1"/>
      </rPr>
      <t xml:space="preserve"> (Forskel ml. B og C)</t>
    </r>
  </si>
  <si>
    <r>
      <t>I alt</t>
    </r>
    <r>
      <rPr>
        <sz val="8"/>
        <rFont val="Times New Roman"/>
        <family val="1"/>
      </rPr>
      <t xml:space="preserve">                              (50% af D, for D &gt; 0)</t>
    </r>
  </si>
  <si>
    <t>IM konto el. Forvaltning</t>
  </si>
  <si>
    <t>Nettobetaling</t>
  </si>
  <si>
    <t>Beregning af diskonteret værdi</t>
  </si>
  <si>
    <t xml:space="preserve">Akkumuleret </t>
  </si>
  <si>
    <t>Nutidsværdi af betaling</t>
  </si>
  <si>
    <t>Risiko</t>
  </si>
  <si>
    <t>Terminer</t>
  </si>
  <si>
    <t>Tilbagebetalingstid</t>
  </si>
  <si>
    <t>Faktorer</t>
  </si>
  <si>
    <t>30-årig realkreditsrente</t>
  </si>
  <si>
    <t>Kalkulationsrente</t>
  </si>
  <si>
    <t>Nettoprisindeks 2009 (pl-skøn)</t>
  </si>
  <si>
    <t>Nutidsværdi i 10 år</t>
  </si>
  <si>
    <t>Annuitet i 10 år</t>
  </si>
  <si>
    <t>Amortiseringsfaktor 10 år</t>
  </si>
  <si>
    <t>Årstal</t>
  </si>
  <si>
    <t>år</t>
  </si>
  <si>
    <t>t.kr. p.a.</t>
  </si>
  <si>
    <t>t.kr. i 2009</t>
  </si>
  <si>
    <r>
      <t xml:space="preserve">Tabel 1. Investeringer </t>
    </r>
    <r>
      <rPr>
        <sz val="12"/>
        <rFont val="Times New Roman"/>
        <family val="1"/>
      </rPr>
      <t>(Årlige negative betalinger, 2008pl, 1000kr)</t>
    </r>
  </si>
  <si>
    <r>
      <t xml:space="preserve">Tabel 2. Afkast </t>
    </r>
    <r>
      <rPr>
        <sz val="12"/>
        <rFont val="Times New Roman"/>
        <family val="1"/>
      </rPr>
      <t>(Årlig indtjening eller besparelse, 2008pl, 1000 kr)</t>
    </r>
  </si>
  <si>
    <r>
      <t xml:space="preserve">Tabel 3. Tilbagebetaling af halvdelen af årets overskud til prioriteringsrummet </t>
    </r>
    <r>
      <rPr>
        <sz val="13"/>
        <rFont val="Times New Roman"/>
        <family val="1"/>
      </rPr>
      <t>(</t>
    </r>
    <r>
      <rPr>
        <sz val="12"/>
        <rFont val="Times New Roman"/>
        <family val="1"/>
      </rPr>
      <t>2008pl, 1000kr.)</t>
    </r>
  </si>
  <si>
    <t>Dette er version 2 af skabelonen.</t>
  </si>
  <si>
    <t>Standardisering af hjemmesider</t>
  </si>
  <si>
    <t>Optimering af arbejdsprocesser og sagsgange. Anvendelse af elektronisk workflow</t>
  </si>
  <si>
    <t>Fremtidssikring af it-platformen i BUF fase 2</t>
  </si>
  <si>
    <t xml:space="preserve">Fremtidssikring af it-platformen i BUF fase 1 </t>
  </si>
  <si>
    <r>
      <t>O</t>
    </r>
    <r>
      <rPr>
        <b/>
        <sz val="11"/>
        <rFont val="Times New Roman"/>
        <family val="1"/>
      </rPr>
      <t>ptimering af arbejdsprocesser og sagsgange. Anvendelse af elektronisk workflow</t>
    </r>
    <r>
      <rPr>
        <sz val="11"/>
        <rFont val="Times New Roman"/>
        <family val="1"/>
      </rPr>
      <t xml:space="preserve">  </t>
    </r>
    <r>
      <rPr>
        <i/>
        <sz val="10"/>
        <rFont val="Times New Roman"/>
        <family val="1"/>
      </rPr>
      <t>omfatter uddannelse af workflowdesigner samt bistand til procesoptimering</t>
    </r>
    <r>
      <rPr>
        <sz val="10"/>
        <rFont val="Times New Roman"/>
        <family val="1"/>
      </rPr>
      <t>.</t>
    </r>
  </si>
  <si>
    <r>
      <t>Standardisering af hjemmesider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omfatter etabl. af institutionsportal, kurser og platform.</t>
    </r>
  </si>
  <si>
    <t>BUF</t>
  </si>
  <si>
    <t>Fornyelse af BUFs digitale informations- og it-infrastruktur</t>
  </si>
  <si>
    <r>
      <t xml:space="preserve">Fremtidssikring af it-platformen i BUF fase 1, </t>
    </r>
    <r>
      <rPr>
        <i/>
        <sz val="10"/>
        <rFont val="Times New Roman"/>
        <family val="1"/>
      </rPr>
      <t>omfatter it-understøttelse ifht. drift af daginstitutioner og skoler.</t>
    </r>
  </si>
  <si>
    <r>
      <t xml:space="preserve">Fremtidssikring af it-platformen i BUF fase 2, </t>
    </r>
    <r>
      <rPr>
        <i/>
        <sz val="11"/>
        <rFont val="Times New Roman"/>
        <family val="1"/>
      </rPr>
      <t xml:space="preserve">omfatter </t>
    </r>
    <r>
      <rPr>
        <sz val="10"/>
        <rFont val="Times New Roman"/>
        <family val="1"/>
      </rPr>
      <t>it</t>
    </r>
    <r>
      <rPr>
        <i/>
        <sz val="10"/>
        <rFont val="Times New Roman"/>
        <family val="1"/>
      </rPr>
      <t>-understøttelse af øvrige forvaltningsaktiviteter.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</si>
</sst>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###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3" borderId="5" xfId="0" applyFill="1" applyBorder="1" applyAlignment="1">
      <alignment/>
    </xf>
    <xf numFmtId="49" fontId="0" fillId="0" borderId="0" xfId="0" applyNumberFormat="1" applyAlignment="1">
      <alignment/>
    </xf>
    <xf numFmtId="1" fontId="0" fillId="3" borderId="7" xfId="0" applyNumberFormat="1" applyFill="1" applyBorder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133350</xdr:rowOff>
    </xdr:from>
    <xdr:to>
      <xdr:col>3</xdr:col>
      <xdr:colOff>0</xdr:colOff>
      <xdr:row>21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2019300"/>
          <a:ext cx="25146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Anm: Kalkulationsrenten er fastsat ved at anvende Finansministeriets skøn for den 30-årige realkreditsrente men fratrukket skønnet for inflation. Begge tal stammer fra Økonomisk Redegørelse februar 2008. Hertil er lagt en risikofaktor på 2% for at kompensere for den usikkerhed der er forbundet med fremtidige betalinger.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workbookViewId="0" topLeftCell="A4">
      <selection activeCell="B9" sqref="B9"/>
    </sheetView>
  </sheetViews>
  <sheetFormatPr defaultColWidth="9.140625" defaultRowHeight="12.75"/>
  <cols>
    <col min="1" max="1" width="1.7109375" style="0" customWidth="1"/>
    <col min="2" max="2" width="23.140625" style="0" customWidth="1"/>
    <col min="3" max="3" width="12.28125" style="0" customWidth="1"/>
    <col min="4" max="4" width="12.421875" style="0" customWidth="1"/>
    <col min="5" max="5" width="10.8515625" style="0" bestFit="1" customWidth="1"/>
    <col min="6" max="6" width="9.8515625" style="0" bestFit="1" customWidth="1"/>
    <col min="7" max="7" width="10.140625" style="0" bestFit="1" customWidth="1"/>
    <col min="15" max="15" width="13.140625" style="0" bestFit="1" customWidth="1"/>
  </cols>
  <sheetData>
    <row r="1" spans="2:10" ht="15.75">
      <c r="B1" s="1" t="s">
        <v>10</v>
      </c>
      <c r="D1" s="7" t="s">
        <v>45</v>
      </c>
      <c r="E1" s="7">
        <f>""</f>
      </c>
      <c r="F1" s="7">
        <f>""</f>
      </c>
      <c r="G1" s="7">
        <f>""</f>
      </c>
      <c r="H1" s="7">
        <f>""</f>
      </c>
      <c r="J1" s="22" t="s">
        <v>37</v>
      </c>
    </row>
    <row r="2" spans="2:8" ht="15.75">
      <c r="B2" s="1" t="s">
        <v>12</v>
      </c>
      <c r="D2" s="7">
        <f>""</f>
      </c>
      <c r="E2" s="7">
        <f>""</f>
      </c>
      <c r="F2" s="7">
        <f>""</f>
      </c>
      <c r="G2" s="7">
        <f>""</f>
      </c>
      <c r="H2" s="7">
        <f>""</f>
      </c>
    </row>
    <row r="3" spans="2:8" ht="15.75">
      <c r="B3" s="1" t="s">
        <v>11</v>
      </c>
      <c r="D3" s="7" t="s">
        <v>44</v>
      </c>
      <c r="E3" s="7">
        <f>""</f>
      </c>
      <c r="F3" s="7">
        <f>""</f>
      </c>
      <c r="G3" s="7">
        <f>""</f>
      </c>
      <c r="H3" s="7">
        <f>""</f>
      </c>
    </row>
    <row r="5" spans="2:15" ht="16.5" thickBot="1">
      <c r="B5" s="1" t="s">
        <v>34</v>
      </c>
      <c r="O5" s="8"/>
    </row>
    <row r="6" spans="2:15" ht="45.75" thickBot="1">
      <c r="B6" s="2" t="s">
        <v>0</v>
      </c>
      <c r="C6" s="3" t="s">
        <v>1</v>
      </c>
      <c r="D6" s="3" t="s">
        <v>15</v>
      </c>
      <c r="E6" s="3">
        <v>2009</v>
      </c>
      <c r="F6" s="3">
        <v>2010</v>
      </c>
      <c r="G6" s="3">
        <v>2011</v>
      </c>
      <c r="H6" s="3">
        <v>2012</v>
      </c>
      <c r="I6" s="3">
        <v>2013</v>
      </c>
      <c r="J6" s="3">
        <v>2014</v>
      </c>
      <c r="K6" s="3">
        <v>2015</v>
      </c>
      <c r="L6" s="3">
        <v>2016</v>
      </c>
      <c r="M6" s="3">
        <v>2017</v>
      </c>
      <c r="N6" s="3">
        <v>2018</v>
      </c>
      <c r="O6" s="13"/>
    </row>
    <row r="7" spans="2:15" ht="55.5" thickBot="1">
      <c r="B7" s="41" t="s">
        <v>43</v>
      </c>
      <c r="C7" s="37" t="s">
        <v>8</v>
      </c>
      <c r="D7" s="16"/>
      <c r="E7" s="19">
        <v>-1435000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3"/>
    </row>
    <row r="8" spans="2:15" ht="124.5" thickBot="1">
      <c r="B8" s="15" t="s">
        <v>42</v>
      </c>
      <c r="C8" s="17" t="s">
        <v>8</v>
      </c>
      <c r="D8" s="17"/>
      <c r="E8" s="19">
        <v>-1250000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1"/>
    </row>
    <row r="9" spans="2:19" ht="69" thickBot="1">
      <c r="B9" s="42" t="s">
        <v>46</v>
      </c>
      <c r="C9" s="43" t="s">
        <v>9</v>
      </c>
      <c r="D9" s="43"/>
      <c r="E9" s="44">
        <v>-6700000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/>
      <c r="P9" s="46"/>
      <c r="Q9" s="46"/>
      <c r="R9" s="46"/>
      <c r="S9" s="46"/>
    </row>
    <row r="10" spans="2:19" ht="71.25" thickBot="1">
      <c r="B10" s="42" t="s">
        <v>47</v>
      </c>
      <c r="C10" s="43" t="s">
        <v>9</v>
      </c>
      <c r="D10" s="43"/>
      <c r="E10" s="44">
        <v>-8300000</v>
      </c>
      <c r="F10" s="44">
        <v>0</v>
      </c>
      <c r="G10" s="44">
        <v>0</v>
      </c>
      <c r="H10" s="47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5"/>
      <c r="P10" s="46"/>
      <c r="Q10" s="46"/>
      <c r="R10" s="46"/>
      <c r="S10" s="46"/>
    </row>
    <row r="11" spans="2:15" ht="15.75" thickBot="1">
      <c r="B11" s="5" t="s">
        <v>2</v>
      </c>
      <c r="C11" s="10" t="s">
        <v>3</v>
      </c>
      <c r="D11" s="10" t="s">
        <v>3</v>
      </c>
      <c r="E11" s="19">
        <f>SUM(E7:E10)</f>
        <v>-17685000</v>
      </c>
      <c r="F11" s="19">
        <f>SUM(F7:F10)</f>
        <v>0</v>
      </c>
      <c r="G11" s="19">
        <f aca="true" t="shared" si="0" ref="G11:N11">SUM(G7:G10)</f>
        <v>0</v>
      </c>
      <c r="H11" s="19">
        <f t="shared" si="0"/>
        <v>0</v>
      </c>
      <c r="I11" s="36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3"/>
    </row>
    <row r="12" spans="2:15" ht="15">
      <c r="B12" s="11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5.75">
      <c r="B13" s="4"/>
      <c r="O13" s="8"/>
    </row>
    <row r="14" spans="2:15" ht="16.5" thickBot="1">
      <c r="B14" s="1" t="s">
        <v>35</v>
      </c>
      <c r="O14" s="8"/>
    </row>
    <row r="15" spans="2:15" ht="45.75" thickBot="1">
      <c r="B15" s="2" t="s">
        <v>0</v>
      </c>
      <c r="C15" s="3" t="s">
        <v>4</v>
      </c>
      <c r="D15" s="3" t="s">
        <v>15</v>
      </c>
      <c r="E15" s="3">
        <v>2009</v>
      </c>
      <c r="F15" s="3">
        <v>2010</v>
      </c>
      <c r="G15" s="3">
        <v>2011</v>
      </c>
      <c r="H15" s="3">
        <v>2012</v>
      </c>
      <c r="I15" s="3">
        <v>2013</v>
      </c>
      <c r="J15" s="3">
        <v>2014</v>
      </c>
      <c r="K15" s="3">
        <v>2015</v>
      </c>
      <c r="L15" s="3">
        <v>2016</v>
      </c>
      <c r="M15" s="3">
        <v>2017</v>
      </c>
      <c r="N15" s="3">
        <v>2018</v>
      </c>
      <c r="O15" s="13"/>
    </row>
    <row r="16" spans="2:15" ht="30.75" thickBot="1">
      <c r="B16" s="15" t="s">
        <v>38</v>
      </c>
      <c r="C16" s="37" t="s">
        <v>8</v>
      </c>
      <c r="D16" s="16"/>
      <c r="E16" s="19">
        <v>250000</v>
      </c>
      <c r="F16" s="19">
        <v>250000</v>
      </c>
      <c r="G16" s="19">
        <v>250000</v>
      </c>
      <c r="H16" s="19">
        <v>250000</v>
      </c>
      <c r="I16" s="19">
        <v>250000</v>
      </c>
      <c r="J16" s="19">
        <v>250000</v>
      </c>
      <c r="K16" s="19">
        <v>250000</v>
      </c>
      <c r="L16" s="19">
        <v>250000</v>
      </c>
      <c r="M16" s="19">
        <v>250000</v>
      </c>
      <c r="N16" s="19">
        <v>250000</v>
      </c>
      <c r="O16" s="13"/>
    </row>
    <row r="17" spans="2:15" ht="60.75" thickBot="1">
      <c r="B17" s="15" t="s">
        <v>39</v>
      </c>
      <c r="C17" s="17" t="s">
        <v>8</v>
      </c>
      <c r="D17" s="17"/>
      <c r="E17" s="19">
        <v>0</v>
      </c>
      <c r="F17" s="19">
        <v>600000</v>
      </c>
      <c r="G17" s="19">
        <v>1200000</v>
      </c>
      <c r="H17" s="19">
        <v>1200000</v>
      </c>
      <c r="I17" s="19">
        <v>1200000</v>
      </c>
      <c r="J17" s="19">
        <v>1200000</v>
      </c>
      <c r="K17" s="19">
        <v>1200000</v>
      </c>
      <c r="L17" s="19">
        <v>1200000</v>
      </c>
      <c r="M17" s="19">
        <v>1200000</v>
      </c>
      <c r="N17" s="19">
        <v>1200000</v>
      </c>
      <c r="O17" s="11"/>
    </row>
    <row r="18" spans="2:21" ht="30.75" thickBot="1">
      <c r="B18" s="42" t="s">
        <v>41</v>
      </c>
      <c r="C18" s="43" t="s">
        <v>8</v>
      </c>
      <c r="D18" s="43"/>
      <c r="E18" s="44">
        <v>0</v>
      </c>
      <c r="F18" s="44">
        <v>0</v>
      </c>
      <c r="G18" s="44">
        <v>1250000</v>
      </c>
      <c r="H18" s="44">
        <v>2500000</v>
      </c>
      <c r="I18" s="44">
        <v>2500000</v>
      </c>
      <c r="J18" s="44">
        <v>2500000</v>
      </c>
      <c r="K18" s="44">
        <v>2500000</v>
      </c>
      <c r="L18" s="44">
        <v>1250000</v>
      </c>
      <c r="M18" s="44"/>
      <c r="N18" s="44"/>
      <c r="O18" s="45"/>
      <c r="P18" s="46"/>
      <c r="Q18" s="46"/>
      <c r="R18" s="46"/>
      <c r="S18" s="46"/>
      <c r="T18" s="46"/>
      <c r="U18" s="46"/>
    </row>
    <row r="19" spans="2:21" ht="30.75" thickBot="1">
      <c r="B19" s="42" t="s">
        <v>40</v>
      </c>
      <c r="C19" s="43" t="s">
        <v>8</v>
      </c>
      <c r="D19" s="43"/>
      <c r="E19" s="44">
        <v>0</v>
      </c>
      <c r="F19" s="44">
        <v>0</v>
      </c>
      <c r="G19" s="44">
        <v>1250000</v>
      </c>
      <c r="H19" s="44">
        <v>2500000</v>
      </c>
      <c r="I19" s="44">
        <v>2500000</v>
      </c>
      <c r="J19" s="44">
        <v>2500000</v>
      </c>
      <c r="K19" s="44">
        <v>2500000</v>
      </c>
      <c r="L19" s="44">
        <v>1250000</v>
      </c>
      <c r="M19" s="44">
        <v>0</v>
      </c>
      <c r="N19" s="44">
        <v>0</v>
      </c>
      <c r="O19" s="45"/>
      <c r="P19" s="46"/>
      <c r="Q19" s="46"/>
      <c r="R19" s="46"/>
      <c r="S19" s="46"/>
      <c r="T19" s="46"/>
      <c r="U19" s="46"/>
    </row>
    <row r="20" spans="2:15" ht="15.75" thickBot="1">
      <c r="B20" s="5" t="s">
        <v>5</v>
      </c>
      <c r="C20" s="6" t="s">
        <v>3</v>
      </c>
      <c r="D20" s="6" t="s">
        <v>3</v>
      </c>
      <c r="E20" s="19">
        <f>SUM(E16:E19)</f>
        <v>250000</v>
      </c>
      <c r="F20" s="19">
        <f aca="true" t="shared" si="1" ref="F20:N20">SUM(F16:F19)</f>
        <v>850000</v>
      </c>
      <c r="G20" s="19">
        <f t="shared" si="1"/>
        <v>3950000</v>
      </c>
      <c r="H20" s="19">
        <f t="shared" si="1"/>
        <v>6450000</v>
      </c>
      <c r="I20" s="19">
        <f t="shared" si="1"/>
        <v>6450000</v>
      </c>
      <c r="J20" s="19">
        <f t="shared" si="1"/>
        <v>6450000</v>
      </c>
      <c r="K20" s="19">
        <f t="shared" si="1"/>
        <v>6450000</v>
      </c>
      <c r="L20" s="19">
        <f t="shared" si="1"/>
        <v>3950000</v>
      </c>
      <c r="M20" s="19">
        <f t="shared" si="1"/>
        <v>1450000</v>
      </c>
      <c r="N20" s="19">
        <f t="shared" si="1"/>
        <v>1450000</v>
      </c>
      <c r="O20" s="11"/>
    </row>
    <row r="21" spans="2:15" ht="27" thickBot="1">
      <c r="B21" s="5" t="s">
        <v>13</v>
      </c>
      <c r="C21" s="9"/>
      <c r="D21" s="9"/>
      <c r="E21" s="20">
        <f>E11+E20</f>
        <v>-17435000</v>
      </c>
      <c r="F21" s="20">
        <f aca="true" t="shared" si="2" ref="F21:N21">F11+F20</f>
        <v>850000</v>
      </c>
      <c r="G21" s="20">
        <f t="shared" si="2"/>
        <v>3950000</v>
      </c>
      <c r="H21" s="20">
        <f t="shared" si="2"/>
        <v>6450000</v>
      </c>
      <c r="I21" s="20">
        <f t="shared" si="2"/>
        <v>6450000</v>
      </c>
      <c r="J21" s="20">
        <f t="shared" si="2"/>
        <v>6450000</v>
      </c>
      <c r="K21" s="20">
        <f t="shared" si="2"/>
        <v>6450000</v>
      </c>
      <c r="L21" s="20">
        <f t="shared" si="2"/>
        <v>3950000</v>
      </c>
      <c r="M21" s="20">
        <f t="shared" si="2"/>
        <v>1450000</v>
      </c>
      <c r="N21" s="20">
        <f t="shared" si="2"/>
        <v>1450000</v>
      </c>
      <c r="O21" s="14">
        <f>SUM(E21:N21)</f>
        <v>20015000</v>
      </c>
    </row>
    <row r="22" spans="2:15" ht="15.75">
      <c r="B22" s="4"/>
      <c r="O22" s="8"/>
    </row>
    <row r="23" spans="2:15" ht="17.25" thickBot="1">
      <c r="B23" s="1" t="s">
        <v>36</v>
      </c>
      <c r="O23" s="8"/>
    </row>
    <row r="24" spans="2:15" ht="15.75" thickBot="1">
      <c r="B24" s="2" t="s">
        <v>6</v>
      </c>
      <c r="C24" s="18"/>
      <c r="D24" s="18"/>
      <c r="E24" s="3">
        <v>2009</v>
      </c>
      <c r="F24" s="3">
        <v>2010</v>
      </c>
      <c r="G24" s="3">
        <v>2011</v>
      </c>
      <c r="H24" s="3">
        <v>2012</v>
      </c>
      <c r="I24" s="3">
        <v>2013</v>
      </c>
      <c r="J24" s="3">
        <v>2014</v>
      </c>
      <c r="K24" s="3">
        <v>2015</v>
      </c>
      <c r="L24" s="3">
        <v>2016</v>
      </c>
      <c r="M24" s="3">
        <v>2017</v>
      </c>
      <c r="N24" s="3">
        <v>2018</v>
      </c>
      <c r="O24" s="13"/>
    </row>
    <row r="25" spans="2:14" ht="15.75" thickBot="1">
      <c r="B25" s="5" t="s">
        <v>7</v>
      </c>
      <c r="C25" s="38"/>
      <c r="D25" s="38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5.75" thickBot="1">
      <c r="B26" s="5" t="s">
        <v>8</v>
      </c>
      <c r="C26" s="38"/>
      <c r="D26" s="19"/>
      <c r="E26" s="19">
        <v>0</v>
      </c>
      <c r="F26" s="19">
        <f>F21/2</f>
        <v>425000</v>
      </c>
      <c r="G26" s="19">
        <f>G21/2</f>
        <v>1975000</v>
      </c>
      <c r="H26" s="19">
        <f aca="true" t="shared" si="3" ref="H26:N26">H21/2</f>
        <v>3225000</v>
      </c>
      <c r="I26" s="19">
        <f t="shared" si="3"/>
        <v>3225000</v>
      </c>
      <c r="J26" s="19">
        <f t="shared" si="3"/>
        <v>3225000</v>
      </c>
      <c r="K26" s="19">
        <f t="shared" si="3"/>
        <v>3225000</v>
      </c>
      <c r="L26" s="19">
        <f t="shared" si="3"/>
        <v>1975000</v>
      </c>
      <c r="M26" s="19">
        <f t="shared" si="3"/>
        <v>725000</v>
      </c>
      <c r="N26" s="19">
        <f t="shared" si="3"/>
        <v>725000</v>
      </c>
    </row>
    <row r="27" spans="2:14" ht="15.75" thickBot="1">
      <c r="B27" s="5" t="s">
        <v>9</v>
      </c>
      <c r="C27" s="38"/>
      <c r="D27" s="38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27" thickBot="1">
      <c r="B28" s="5" t="s">
        <v>14</v>
      </c>
      <c r="C28" s="39"/>
      <c r="D28" s="40"/>
      <c r="E28" s="20">
        <f>SUM(E25:E27)</f>
        <v>0</v>
      </c>
      <c r="F28" s="20">
        <f aca="true" t="shared" si="4" ref="F28:N28">SUM(F25:F27)</f>
        <v>425000</v>
      </c>
      <c r="G28" s="20">
        <f t="shared" si="4"/>
        <v>1975000</v>
      </c>
      <c r="H28" s="20">
        <f t="shared" si="4"/>
        <v>3225000</v>
      </c>
      <c r="I28" s="20">
        <f t="shared" si="4"/>
        <v>3225000</v>
      </c>
      <c r="J28" s="20">
        <f t="shared" si="4"/>
        <v>3225000</v>
      </c>
      <c r="K28" s="20">
        <f t="shared" si="4"/>
        <v>3225000</v>
      </c>
      <c r="L28" s="20">
        <f t="shared" si="4"/>
        <v>1975000</v>
      </c>
      <c r="M28" s="20">
        <f t="shared" si="4"/>
        <v>725000</v>
      </c>
      <c r="N28" s="20">
        <f t="shared" si="4"/>
        <v>725000</v>
      </c>
    </row>
    <row r="29" ht="15.75">
      <c r="B29" s="4"/>
    </row>
  </sheetData>
  <printOptions/>
  <pageMargins left="0.38" right="0.17" top="0.28" bottom="0.38" header="0" footer="0"/>
  <pageSetup fitToHeight="1" fitToWidth="1" horizontalDpi="600" verticalDpi="600" orientation="landscape" paperSize="9" scale="56" r:id="rId1"/>
  <headerFooter alignWithMargins="0">
    <oddFooter>&amp;LPrintet &amp;D&amp;RSide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A1" sqref="A1"/>
    </sheetView>
  </sheetViews>
  <sheetFormatPr defaultColWidth="9.140625" defaultRowHeight="12.75"/>
  <cols>
    <col min="2" max="2" width="27.00390625" style="0" customWidth="1"/>
    <col min="3" max="3" width="11.00390625" style="0" customWidth="1"/>
  </cols>
  <sheetData>
    <row r="2" ht="18">
      <c r="B2" s="25" t="s">
        <v>23</v>
      </c>
    </row>
    <row r="3" spans="2:3" ht="12.75">
      <c r="B3" t="s">
        <v>24</v>
      </c>
      <c r="C3">
        <v>0.056</v>
      </c>
    </row>
    <row r="4" spans="2:3" ht="12.75">
      <c r="B4" t="s">
        <v>26</v>
      </c>
      <c r="C4">
        <v>0.026</v>
      </c>
    </row>
    <row r="5" spans="2:3" ht="13.5" thickBot="1">
      <c r="B5" t="s">
        <v>20</v>
      </c>
      <c r="C5">
        <v>0.02</v>
      </c>
    </row>
    <row r="6" spans="2:3" ht="13.5" thickBot="1">
      <c r="B6" s="22" t="s">
        <v>25</v>
      </c>
      <c r="C6" s="26">
        <f>C3-C4+C5</f>
        <v>0.05</v>
      </c>
    </row>
    <row r="8" spans="2:4" ht="12.75">
      <c r="B8" t="s">
        <v>21</v>
      </c>
      <c r="C8">
        <v>10</v>
      </c>
      <c r="D8" s="22"/>
    </row>
    <row r="9" ht="13.5" thickBot="1"/>
    <row r="10" spans="2:3" ht="13.5" thickBot="1">
      <c r="B10" s="22" t="s">
        <v>29</v>
      </c>
      <c r="C10" s="24">
        <f>((1+C6)^C8*C6)/((1+C6)^C8-1)</f>
        <v>0.1295045749654567</v>
      </c>
    </row>
  </sheetData>
  <sheetProtection password="CC7C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1"/>
  <sheetViews>
    <sheetView workbookViewId="0" topLeftCell="A1">
      <selection activeCell="C21" sqref="C21"/>
    </sheetView>
  </sheetViews>
  <sheetFormatPr defaultColWidth="9.140625" defaultRowHeight="12.75"/>
  <cols>
    <col min="1" max="1" width="2.00390625" style="0" customWidth="1"/>
    <col min="2" max="2" width="20.421875" style="0" customWidth="1"/>
    <col min="3" max="22" width="11.57421875" style="0" customWidth="1"/>
  </cols>
  <sheetData>
    <row r="1" spans="2:8" ht="12.75">
      <c r="B1" t="str">
        <f>Betalingsstrømme!B1</f>
        <v>Investeringsforslagets navn</v>
      </c>
      <c r="D1" s="34" t="str">
        <f>Betalingsstrømme!D1</f>
        <v>Fornyelse af BUFs digitale informations- og it-infrastruktur</v>
      </c>
      <c r="E1" s="34">
        <f>Betalingsstrømme!E1</f>
      </c>
      <c r="F1" s="34">
        <f>Betalingsstrømme!F1</f>
      </c>
      <c r="G1" s="34">
        <f>Betalingsstrømme!G1</f>
      </c>
      <c r="H1" s="34">
        <f>Betalingsstrømme!H1</f>
      </c>
    </row>
    <row r="2" spans="2:8" ht="12.75">
      <c r="B2" t="str">
        <f>Betalingsstrømme!B2</f>
        <v>Forslaget nr.</v>
      </c>
      <c r="D2" s="34">
        <f>Betalingsstrømme!D2</f>
      </c>
      <c r="E2" s="34">
        <f>Betalingsstrømme!E2</f>
      </c>
      <c r="F2" s="34">
        <f>Betalingsstrømme!F2</f>
      </c>
      <c r="G2" s="34">
        <f>Betalingsstrømme!G2</f>
      </c>
      <c r="H2" s="34">
        <f>Betalingsstrømme!H2</f>
      </c>
    </row>
    <row r="3" spans="2:8" ht="12.75">
      <c r="B3" t="str">
        <f>Betalingsstrømme!B3</f>
        <v>Forvaltning</v>
      </c>
      <c r="D3" s="34" t="str">
        <f>Betalingsstrømme!D3</f>
        <v>BUF</v>
      </c>
      <c r="E3" s="34">
        <f>Betalingsstrømme!E3</f>
      </c>
      <c r="F3" s="34">
        <f>Betalingsstrømme!F3</f>
      </c>
      <c r="G3" s="34">
        <f>Betalingsstrømme!G3</f>
      </c>
      <c r="H3" s="34">
        <f>Betalingsstrømme!H3</f>
      </c>
    </row>
    <row r="5" ht="20.25">
      <c r="B5" s="23" t="s">
        <v>17</v>
      </c>
    </row>
    <row r="8" spans="2:22" ht="12.75">
      <c r="B8" s="29"/>
      <c r="C8" s="30">
        <f>Betalingsstrømme!E6</f>
        <v>2009</v>
      </c>
      <c r="D8" s="30">
        <f>Betalingsstrømme!F6</f>
        <v>2010</v>
      </c>
      <c r="E8" s="30">
        <f>Betalingsstrømme!G6</f>
        <v>2011</v>
      </c>
      <c r="F8" s="30">
        <f>Betalingsstrømme!H6</f>
        <v>2012</v>
      </c>
      <c r="G8" s="30">
        <f>Betalingsstrømme!I6</f>
        <v>2013</v>
      </c>
      <c r="H8" s="30">
        <f>Betalingsstrømme!J6</f>
        <v>2014</v>
      </c>
      <c r="I8" s="30">
        <f>Betalingsstrømme!K6</f>
        <v>2015</v>
      </c>
      <c r="J8" s="30">
        <f>Betalingsstrømme!L6</f>
        <v>2016</v>
      </c>
      <c r="K8" s="30">
        <f>Betalingsstrømme!M6</f>
        <v>2017</v>
      </c>
      <c r="L8" s="30">
        <f>Betalingsstrømme!N6</f>
        <v>2018</v>
      </c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2:22" ht="12.75">
      <c r="B9" s="29" t="s">
        <v>16</v>
      </c>
      <c r="C9" s="31">
        <f>Betalingsstrømme!E21</f>
        <v>-17435000</v>
      </c>
      <c r="D9" s="31">
        <f>Betalingsstrømme!F21</f>
        <v>850000</v>
      </c>
      <c r="E9" s="31">
        <f>Betalingsstrømme!G21</f>
        <v>3950000</v>
      </c>
      <c r="F9" s="31">
        <f>Betalingsstrømme!H21</f>
        <v>6450000</v>
      </c>
      <c r="G9" s="31">
        <f>Betalingsstrømme!I21</f>
        <v>6450000</v>
      </c>
      <c r="H9" s="31">
        <f>Betalingsstrømme!J21</f>
        <v>6450000</v>
      </c>
      <c r="I9" s="31">
        <f>Betalingsstrømme!K21</f>
        <v>6450000</v>
      </c>
      <c r="J9" s="31">
        <f>Betalingsstrømme!L21</f>
        <v>3950000</v>
      </c>
      <c r="K9" s="31">
        <f>Betalingsstrømme!M21</f>
        <v>1450000</v>
      </c>
      <c r="L9" s="31">
        <f>Betalingsstrømme!N21</f>
        <v>1450000</v>
      </c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2:12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2.75">
      <c r="B11" s="29" t="s">
        <v>19</v>
      </c>
      <c r="C11" s="31">
        <f>C9</f>
        <v>-17435000</v>
      </c>
      <c r="D11" s="31">
        <f>D9*(1+Faktorer!$C$6)^($C$8-D8)</f>
        <v>809523.8095238095</v>
      </c>
      <c r="E11" s="31">
        <f>E9*(1+Faktorer!$C$6)^($C$8-E8)</f>
        <v>3582766.4399092966</v>
      </c>
      <c r="F11" s="31">
        <f>F9*(1+Faktorer!$C$6)^($C$8-F8)</f>
        <v>5571752.510528021</v>
      </c>
      <c r="G11" s="31">
        <f>G9*(1+Faktorer!$C$6)^($C$8-G8)</f>
        <v>5306430.962407638</v>
      </c>
      <c r="H11" s="31">
        <f>H9*(1+Faktorer!$C$6)^($C$8-H8)</f>
        <v>5053743.77372156</v>
      </c>
      <c r="I11" s="31">
        <f>I9*(1+Faktorer!$C$6)^($C$8-I8)</f>
        <v>4813089.308306248</v>
      </c>
      <c r="J11" s="31">
        <f>J9*(1+Faktorer!$C$6)^($C$8-J8)</f>
        <v>2807191.25401398</v>
      </c>
      <c r="K11" s="31">
        <f>K9*(1+Faktorer!$C$6)^($C$8-K8)</f>
        <v>981417.0749415965</v>
      </c>
      <c r="L11" s="31">
        <f>L9*(1+Faktorer!$C$6)^($C$8-L8)</f>
        <v>934682.928515806</v>
      </c>
    </row>
    <row r="12" spans="2:12" ht="12.7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2:22" ht="12.75">
      <c r="B13" s="29" t="s">
        <v>18</v>
      </c>
      <c r="C13" s="31">
        <f>C11</f>
        <v>-17435000</v>
      </c>
      <c r="D13" s="31">
        <f aca="true" t="shared" si="0" ref="D13:L13">C13+D11</f>
        <v>-16625476.19047619</v>
      </c>
      <c r="E13" s="31">
        <f t="shared" si="0"/>
        <v>-13042709.750566894</v>
      </c>
      <c r="F13" s="31">
        <f t="shared" si="0"/>
        <v>-7470957.240038874</v>
      </c>
      <c r="G13" s="31">
        <f t="shared" si="0"/>
        <v>-2164526.2776312353</v>
      </c>
      <c r="H13" s="31">
        <f t="shared" si="0"/>
        <v>2889217.4960903246</v>
      </c>
      <c r="I13" s="31">
        <f t="shared" si="0"/>
        <v>7702306.8043965725</v>
      </c>
      <c r="J13" s="31">
        <f t="shared" si="0"/>
        <v>10509498.058410551</v>
      </c>
      <c r="K13" s="31">
        <f t="shared" si="0"/>
        <v>11490915.133352147</v>
      </c>
      <c r="L13" s="31">
        <f t="shared" si="0"/>
        <v>12425598.061867954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6" spans="2:4" ht="12.75">
      <c r="B16" t="s">
        <v>27</v>
      </c>
      <c r="C16" s="32">
        <f>SUM(C11:F11)</f>
        <v>-7470957.240038874</v>
      </c>
      <c r="D16" s="27" t="s">
        <v>33</v>
      </c>
    </row>
    <row r="17" ht="12.75">
      <c r="D17" s="27"/>
    </row>
    <row r="18" spans="2:4" ht="13.5" thickBot="1">
      <c r="B18" t="s">
        <v>28</v>
      </c>
      <c r="C18" s="35">
        <f>C16*Faktorer!$C$10</f>
        <v>-967523.1419563357</v>
      </c>
      <c r="D18" s="27" t="s">
        <v>32</v>
      </c>
    </row>
    <row r="19" ht="13.5" thickTop="1">
      <c r="D19" s="27"/>
    </row>
    <row r="20" spans="2:22" ht="12.75">
      <c r="B20" s="28" t="s">
        <v>30</v>
      </c>
      <c r="D20" s="27">
        <f>IF(D13&gt;0,(IF(C13&gt;0,"",D8)),"")</f>
      </c>
      <c r="E20">
        <f aca="true" t="shared" si="1" ref="E20:V20">IF(E13&gt;0,(IF(D13&gt;0,"",E8)),"")</f>
      </c>
      <c r="F20">
        <f t="shared" si="1"/>
      </c>
      <c r="G20">
        <f t="shared" si="1"/>
      </c>
      <c r="H20">
        <f t="shared" si="1"/>
        <v>2014</v>
      </c>
      <c r="I20">
        <f t="shared" si="1"/>
      </c>
      <c r="J20">
        <f t="shared" si="1"/>
      </c>
      <c r="K20">
        <f t="shared" si="1"/>
      </c>
      <c r="L20">
        <f t="shared" si="1"/>
      </c>
      <c r="M20">
        <f t="shared" si="1"/>
      </c>
      <c r="N20">
        <f t="shared" si="1"/>
      </c>
      <c r="O20">
        <f t="shared" si="1"/>
      </c>
      <c r="P20">
        <f t="shared" si="1"/>
      </c>
      <c r="Q20">
        <f t="shared" si="1"/>
      </c>
      <c r="R20">
        <f t="shared" si="1"/>
      </c>
      <c r="S20">
        <f t="shared" si="1"/>
      </c>
      <c r="T20">
        <f t="shared" si="1"/>
      </c>
      <c r="U20">
        <f t="shared" si="1"/>
      </c>
      <c r="V20">
        <f t="shared" si="1"/>
      </c>
    </row>
    <row r="21" spans="2:4" ht="12.75">
      <c r="B21" t="s">
        <v>22</v>
      </c>
      <c r="C21" s="33">
        <f>IF(SUM(C20:L20)-2008&gt;0,SUM(C20:L20)-2008,"")</f>
        <v>6</v>
      </c>
      <c r="D21" s="27" t="s">
        <v>31</v>
      </c>
    </row>
  </sheetData>
  <sheetProtection password="CC7C" sheet="1" objects="1" scenarios="1"/>
  <printOptions/>
  <pageMargins left="0.7874015748031497" right="0.51" top="0.56" bottom="0.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Skabelon til regneark</dc:title>
  <dc:subject/>
  <dc:creator>hcm</dc:creator>
  <cp:keywords/>
  <dc:description/>
  <cp:lastModifiedBy>CI</cp:lastModifiedBy>
  <cp:lastPrinted>2008-04-28T13:25:04Z</cp:lastPrinted>
  <dcterms:created xsi:type="dcterms:W3CDTF">2008-02-07T13:28:29Z</dcterms:created>
  <dcterms:modified xsi:type="dcterms:W3CDTF">2008-04-29T07:15:41Z</dcterms:modified>
  <cp:category/>
  <cp:version/>
  <cp:contentType/>
  <cp:contentStatus/>
</cp:coreProperties>
</file>