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sky.sharepoint.com/sites/HuslejenvnBeboerklagenvnogAnkenvn/Delte dokumenter/Ankenævnet/Statistik på lejens størrelse-sager/"/>
    </mc:Choice>
  </mc:AlternateContent>
  <xr:revisionPtr revIDLastSave="14026" documentId="8_{C65AE567-2875-40D6-A3CA-2A9F04CE1DF8}" xr6:coauthVersionLast="47" xr6:coauthVersionMax="47" xr10:uidLastSave="{0EEAC417-BE09-4DF6-98BD-700019D9EF18}"/>
  <bookViews>
    <workbookView xWindow="28680" yWindow="-120" windowWidth="29040" windowHeight="15720" tabRatio="842" xr2:uid="{D1CA8E3F-C956-4C3F-BCB4-BD725EA3D75B}"/>
  </bookViews>
  <sheets>
    <sheet name="OMK'er" sheetId="7" r:id="rId1"/>
    <sheet name="§ 19, stk. 2" sheetId="1" r:id="rId2"/>
    <sheet name="§ 32, småhus - lejeforhøjelser" sheetId="6" r:id="rId3"/>
    <sheet name="Enkeltværelser" sheetId="5" r:id="rId4"/>
    <sheet name="§ 32, småhuse" sheetId="2" r:id="rId5"/>
    <sheet name="§ 19, stk. 1 (03.09.06)" sheetId="8" r:id="rId6"/>
  </sheets>
  <definedNames>
    <definedName name="_xlnm._FilterDatabase" localSheetId="1" hidden="1">'§ 19, stk. 2'!$A$1:$P$1</definedName>
    <definedName name="_xlnm._FilterDatabase" localSheetId="2" hidden="1">'§ 32, småhus - lejeforhøjelser'!$A$1:$I$1</definedName>
    <definedName name="_xlnm._FilterDatabase" localSheetId="4" hidden="1">'§ 32, småhuse'!$A$1:$I$1</definedName>
    <definedName name="_xlnm._FilterDatabase" localSheetId="3" hidden="1">Enkeltværelser!$A$1:$I$8</definedName>
    <definedName name="Tekst32" localSheetId="1">'§ 19, stk. 2'!$M$18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66" i="1"/>
  <c r="H18" i="6"/>
  <c r="I18" i="6"/>
  <c r="H17" i="6"/>
  <c r="I17" i="6"/>
  <c r="I15" i="6"/>
  <c r="H15" i="6"/>
  <c r="H16" i="6"/>
  <c r="I16" i="6"/>
  <c r="E66" i="1" l="1"/>
  <c r="F66" i="1"/>
  <c r="G66" i="1"/>
  <c r="I65" i="1"/>
  <c r="H65" i="1"/>
  <c r="I64" i="1"/>
  <c r="H64" i="1"/>
  <c r="I63" i="1"/>
  <c r="H63" i="1"/>
  <c r="I25" i="2"/>
  <c r="H25" i="2"/>
  <c r="I24" i="2"/>
  <c r="H24" i="2"/>
  <c r="H23" i="2"/>
  <c r="I22" i="2"/>
  <c r="H22" i="2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60" i="1"/>
  <c r="I61" i="1"/>
  <c r="I62" i="1"/>
  <c r="H62" i="1"/>
  <c r="H61" i="1"/>
  <c r="H60" i="1"/>
  <c r="H58" i="1"/>
  <c r="H57" i="1"/>
  <c r="H8" i="5"/>
  <c r="I8" i="5"/>
  <c r="H7" i="5"/>
  <c r="I7" i="5"/>
  <c r="I10" i="8"/>
  <c r="H51" i="1"/>
  <c r="H52" i="1"/>
  <c r="H53" i="1"/>
  <c r="H54" i="1"/>
  <c r="H55" i="1"/>
  <c r="H56" i="1"/>
  <c r="I9" i="8"/>
  <c r="H24" i="1"/>
  <c r="H27" i="1"/>
  <c r="H25" i="1"/>
  <c r="H26" i="1"/>
  <c r="I21" i="2"/>
  <c r="H23" i="1"/>
  <c r="E5" i="5" l="1"/>
  <c r="H2" i="2" l="1"/>
  <c r="I2" i="2"/>
  <c r="H6" i="2"/>
  <c r="I6" i="2"/>
  <c r="H10" i="2"/>
  <c r="I10" i="2"/>
  <c r="H10" i="6"/>
  <c r="I10" i="6"/>
  <c r="H9" i="6"/>
  <c r="I9" i="6"/>
  <c r="H8" i="6"/>
  <c r="I8" i="6"/>
  <c r="H7" i="6"/>
  <c r="I7" i="6"/>
  <c r="H6" i="6"/>
  <c r="I6" i="6"/>
  <c r="H5" i="6"/>
  <c r="I5" i="6"/>
  <c r="H4" i="6"/>
  <c r="I4" i="6"/>
  <c r="H2" i="6"/>
  <c r="I2" i="6"/>
  <c r="H3" i="6"/>
  <c r="I3" i="6"/>
  <c r="H5" i="2"/>
  <c r="I5" i="2"/>
  <c r="H3" i="2"/>
  <c r="I3" i="2"/>
  <c r="H4" i="2"/>
  <c r="I4" i="2"/>
  <c r="H2" i="1"/>
  <c r="H34" i="1"/>
  <c r="H22" i="1"/>
  <c r="H40" i="1"/>
  <c r="H38" i="1"/>
  <c r="H37" i="1"/>
  <c r="H39" i="1"/>
  <c r="H36" i="1"/>
  <c r="H35" i="1"/>
  <c r="H33" i="1"/>
  <c r="H32" i="1"/>
  <c r="H31" i="1"/>
  <c r="H30" i="1"/>
  <c r="H29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" i="5"/>
  <c r="I3" i="5"/>
  <c r="I2" i="5"/>
  <c r="H3" i="5"/>
  <c r="I4" i="5"/>
  <c r="H4" i="5"/>
  <c r="I7" i="2" l="1"/>
  <c r="I19" i="2"/>
  <c r="I20" i="2"/>
  <c r="I18" i="2"/>
  <c r="I17" i="2"/>
  <c r="I16" i="2"/>
  <c r="I15" i="2"/>
  <c r="I14" i="2"/>
  <c r="I13" i="2"/>
  <c r="I12" i="2"/>
  <c r="I11" i="2"/>
  <c r="I9" i="2"/>
  <c r="I8" i="2"/>
  <c r="H16" i="2"/>
  <c r="I5" i="8"/>
  <c r="I4" i="8"/>
  <c r="I7" i="8"/>
  <c r="I8" i="8"/>
  <c r="I3" i="8"/>
  <c r="H28" i="1"/>
  <c r="H19" i="2"/>
  <c r="H21" i="2"/>
  <c r="H20" i="2"/>
  <c r="H18" i="2"/>
  <c r="H17" i="2"/>
  <c r="H15" i="2"/>
  <c r="H14" i="2"/>
  <c r="H13" i="2"/>
  <c r="H12" i="2"/>
  <c r="H11" i="2"/>
  <c r="H9" i="2"/>
  <c r="H8" i="2"/>
  <c r="H7" i="2"/>
  <c r="I14" i="6"/>
  <c r="I13" i="6"/>
  <c r="I12" i="6"/>
  <c r="I11" i="6"/>
  <c r="H14" i="6"/>
  <c r="H13" i="6"/>
  <c r="H12" i="6"/>
  <c r="H11" i="6"/>
  <c r="H3" i="1"/>
  <c r="H66" i="1" s="1"/>
  <c r="H4" i="1"/>
  <c r="H5" i="1"/>
  <c r="H41" i="1"/>
  <c r="H42" i="1"/>
  <c r="H43" i="1"/>
  <c r="H44" i="1"/>
  <c r="H45" i="1"/>
  <c r="H46" i="1"/>
  <c r="H47" i="1"/>
  <c r="H48" i="1"/>
  <c r="H49" i="1"/>
  <c r="H50" i="1"/>
  <c r="E9" i="5"/>
  <c r="E26" i="2"/>
  <c r="A9" i="5"/>
  <c r="A19" i="6"/>
  <c r="A26" i="2"/>
  <c r="A66" i="1"/>
  <c r="G9" i="5"/>
  <c r="F9" i="5"/>
  <c r="E19" i="6"/>
  <c r="F19" i="6"/>
  <c r="G19" i="6"/>
  <c r="F26" i="2"/>
  <c r="G26" i="2"/>
  <c r="I26" i="2" l="1"/>
  <c r="H26" i="2"/>
  <c r="I9" i="5"/>
  <c r="H19" i="6"/>
  <c r="I19" i="6"/>
</calcChain>
</file>

<file path=xl/sharedStrings.xml><?xml version="1.0" encoding="utf-8"?>
<sst xmlns="http://schemas.openxmlformats.org/spreadsheetml/2006/main" count="1232" uniqueCount="452">
  <si>
    <t>Sagsnr.</t>
  </si>
  <si>
    <t>Adresse</t>
  </si>
  <si>
    <t>Bydel</t>
  </si>
  <si>
    <t>Nævn</t>
  </si>
  <si>
    <t>OMK pr.</t>
  </si>
  <si>
    <t>Godkendt budgetleje u. hensættelser pr. m2</t>
  </si>
  <si>
    <t>Godkendt budget m. udvendig vedl. pr. m2</t>
  </si>
  <si>
    <t>Ejendommens m²</t>
  </si>
  <si>
    <t>Antal boliger</t>
  </si>
  <si>
    <t>Opførselsår</t>
  </si>
  <si>
    <t>Bemærkninger</t>
  </si>
  <si>
    <t>Afgørelsesdato</t>
  </si>
  <si>
    <t>2022-0138064</t>
  </si>
  <si>
    <t>Jagtvej 49 / Husumgade 2</t>
  </si>
  <si>
    <t>København N</t>
  </si>
  <si>
    <t>Ankenævnet</t>
  </si>
  <si>
    <t>1. januar 2021</t>
  </si>
  <si>
    <t>253,52 kr</t>
  </si>
  <si>
    <t>412,52 kr</t>
  </si>
  <si>
    <r>
      <t>1.531 m</t>
    </r>
    <r>
      <rPr>
        <vertAlign val="superscript"/>
        <sz val="9.5"/>
        <color rgb="FF000000"/>
        <rFont val="KBH"/>
      </rPr>
      <t>2</t>
    </r>
  </si>
  <si>
    <t>2. april 2024</t>
  </si>
  <si>
    <t>2022-0378078</t>
  </si>
  <si>
    <t>Vølundsgade 4</t>
  </si>
  <si>
    <t>1. marts 2021</t>
  </si>
  <si>
    <t>230,18 kr</t>
  </si>
  <si>
    <t>367,18 kr</t>
  </si>
  <si>
    <r>
      <t>830 m</t>
    </r>
    <r>
      <rPr>
        <vertAlign val="superscript"/>
        <sz val="9.5"/>
        <color rgb="FF000000"/>
        <rFont val="KBH"/>
      </rPr>
      <t>2</t>
    </r>
    <r>
      <rPr>
        <sz val="9.5"/>
        <color rgb="FF000000"/>
        <rFont val="KBH"/>
      </rPr>
      <t xml:space="preserve"> </t>
    </r>
  </si>
  <si>
    <t>14. juni 2024</t>
  </si>
  <si>
    <t>Aftalt leje, årlig</t>
  </si>
  <si>
    <t>Godkendt leje, årlig</t>
  </si>
  <si>
    <t>m²</t>
  </si>
  <si>
    <t>Aftalt leje pr. m², årlig</t>
  </si>
  <si>
    <t>Godkendt leje pr. m², årlig</t>
  </si>
  <si>
    <t>Lejefastsættelses-tidspunktet</t>
  </si>
  <si>
    <t>Indvendig vedligeholdelsespligt</t>
  </si>
  <si>
    <t>Vand inklusive (aconto =nej)</t>
  </si>
  <si>
    <t>Møbleret</t>
  </si>
  <si>
    <t>Moderniseringsår</t>
  </si>
  <si>
    <t>2022-0125869</t>
  </si>
  <si>
    <t xml:space="preserve">Ahornsgade 24 </t>
  </si>
  <si>
    <t>1. juli 2019</t>
  </si>
  <si>
    <t>Lejer</t>
  </si>
  <si>
    <t>Nej</t>
  </si>
  <si>
    <t>25. marts 2024</t>
  </si>
  <si>
    <t>2022-0194277</t>
  </si>
  <si>
    <t>Ebertsgade 2</t>
  </si>
  <si>
    <t>København S</t>
  </si>
  <si>
    <t>1. juli 2021</t>
  </si>
  <si>
    <t>Ja</t>
  </si>
  <si>
    <t>2. januar 2024</t>
  </si>
  <si>
    <t>2022-0323081</t>
  </si>
  <si>
    <t>Søborghus Park 1</t>
  </si>
  <si>
    <t>Søborg</t>
  </si>
  <si>
    <t>1. september 2020</t>
  </si>
  <si>
    <t>2. juli 2024</t>
  </si>
  <si>
    <t>2022-0370282</t>
  </si>
  <si>
    <t>Nørre Farimagsgade 58</t>
  </si>
  <si>
    <t>København K</t>
  </si>
  <si>
    <t>3. april 2024</t>
  </si>
  <si>
    <t>2022-0381270</t>
  </si>
  <si>
    <t>Frederiksgårds Alle 20</t>
  </si>
  <si>
    <t>Vanløse</t>
  </si>
  <si>
    <t>15. juni 2021</t>
  </si>
  <si>
    <t>Udlejer</t>
  </si>
  <si>
    <t>18. januar 2024</t>
  </si>
  <si>
    <t>2022-0386104</t>
  </si>
  <si>
    <t>Bøhmensgade 16</t>
  </si>
  <si>
    <t>1. januar 2022</t>
  </si>
  <si>
    <t>21. maj 2024</t>
  </si>
  <si>
    <t>2022-0388356</t>
  </si>
  <si>
    <t>Sallingvej 29</t>
  </si>
  <si>
    <t>1. april 2021</t>
  </si>
  <si>
    <t>2022-0390976</t>
  </si>
  <si>
    <t>Ewaldsgade 8</t>
  </si>
  <si>
    <t>1. november 2020</t>
  </si>
  <si>
    <t>2022-0395398</t>
  </si>
  <si>
    <t>2022-0399501</t>
  </si>
  <si>
    <t>Vanløse Alle 102</t>
  </si>
  <si>
    <t>1. maj 2021</t>
  </si>
  <si>
    <t>8. febuar 2024</t>
  </si>
  <si>
    <t>2022-0405121</t>
  </si>
  <si>
    <t>Carl Johans Gade 2</t>
  </si>
  <si>
    <t>København Ø</t>
  </si>
  <si>
    <t>2022-0406952</t>
  </si>
  <si>
    <t>Borthigsgade 20</t>
  </si>
  <si>
    <t>25. juni 2024</t>
  </si>
  <si>
    <t>2022-0407572</t>
  </si>
  <si>
    <t>Rantzausgade 30</t>
  </si>
  <si>
    <t>10. april 2024</t>
  </si>
  <si>
    <t>2023-0006626</t>
  </si>
  <si>
    <t>Gravervænget 9</t>
  </si>
  <si>
    <t>København NV</t>
  </si>
  <si>
    <t>10. juni 2024</t>
  </si>
  <si>
    <t>2023-0123899</t>
  </si>
  <si>
    <t>Søborghus Park 8</t>
  </si>
  <si>
    <t>1. juli 2020</t>
  </si>
  <si>
    <t>2023-0148728</t>
  </si>
  <si>
    <t>15. april 2021</t>
  </si>
  <si>
    <t>2023-0151376</t>
  </si>
  <si>
    <t>Dronningens Tværgade 27</t>
  </si>
  <si>
    <t>2023-0162727</t>
  </si>
  <si>
    <t>Guldbergsgade 24</t>
  </si>
  <si>
    <t>2023-0166503</t>
  </si>
  <si>
    <t>Ahornsgade 18</t>
  </si>
  <si>
    <t xml:space="preserve">København N </t>
  </si>
  <si>
    <t>2023-0265616</t>
  </si>
  <si>
    <t>Rovsingsgade 21</t>
  </si>
  <si>
    <t>2023-0285494</t>
  </si>
  <si>
    <t>Nygårdsvej 3 B</t>
  </si>
  <si>
    <t xml:space="preserve">København Ø </t>
  </si>
  <si>
    <t>6. juni 2024</t>
  </si>
  <si>
    <t>2023-0301886</t>
  </si>
  <si>
    <t>1.januar 2022</t>
  </si>
  <si>
    <t>21. marts 2024</t>
  </si>
  <si>
    <t>2023-0347611</t>
  </si>
  <si>
    <t>15.december 2020</t>
  </si>
  <si>
    <t>2023-0358714</t>
  </si>
  <si>
    <t>Dybendalsvej 23</t>
  </si>
  <si>
    <t>1.oktober 2022</t>
  </si>
  <si>
    <t>2023-0362329</t>
  </si>
  <si>
    <t>C.J. Brandts Vej 6</t>
  </si>
  <si>
    <t>15.oktober 2021</t>
  </si>
  <si>
    <t>10.april 2024</t>
  </si>
  <si>
    <t>2023-0363770</t>
  </si>
  <si>
    <t>Flinterenden 6</t>
  </si>
  <si>
    <t>1. juni 2021</t>
  </si>
  <si>
    <t>2023-0392570</t>
  </si>
  <si>
    <t>Trondhjemsgade 10</t>
  </si>
  <si>
    <t>15. april 2024</t>
  </si>
  <si>
    <t>2023-0407954</t>
  </si>
  <si>
    <t>Baldersgade 48</t>
  </si>
  <si>
    <t>24. maj 2023</t>
  </si>
  <si>
    <t>2023-0415120</t>
  </si>
  <si>
    <t>Sortedam Dossering 29</t>
  </si>
  <si>
    <t>2016/2017</t>
  </si>
  <si>
    <t>1. marts 2024</t>
  </si>
  <si>
    <t>2023-0418942</t>
  </si>
  <si>
    <t>Gullandsgade 18</t>
  </si>
  <si>
    <t>24. maj 2024</t>
  </si>
  <si>
    <t>2023-0424930</t>
  </si>
  <si>
    <t>Veras Alle  16</t>
  </si>
  <si>
    <t xml:space="preserve">Vanløse </t>
  </si>
  <si>
    <t>1. september 2021</t>
  </si>
  <si>
    <t>9. febuar 2024</t>
  </si>
  <si>
    <t>2023-0434071</t>
  </si>
  <si>
    <t>Hallandsgade 4</t>
  </si>
  <si>
    <t>15. juli 2021</t>
  </si>
  <si>
    <t>14. marts 2024</t>
  </si>
  <si>
    <t>2023-0447632</t>
  </si>
  <si>
    <t>Østerbrogade 82</t>
  </si>
  <si>
    <t>1. oktober</t>
  </si>
  <si>
    <t>2023-0456252</t>
  </si>
  <si>
    <t>Ved Skansen 5</t>
  </si>
  <si>
    <t>1. september</t>
  </si>
  <si>
    <t>26. april 2024</t>
  </si>
  <si>
    <t>2023-0458438</t>
  </si>
  <si>
    <t>Bøhmensgade 14</t>
  </si>
  <si>
    <t>1. maj 2022</t>
  </si>
  <si>
    <t>2024-0041505</t>
  </si>
  <si>
    <t>Markmandsgade 10</t>
  </si>
  <si>
    <t>1. januar 2023</t>
  </si>
  <si>
    <t>2001 &amp; 2003</t>
  </si>
  <si>
    <t>27. juni 2024</t>
  </si>
  <si>
    <t>2024-0050522</t>
  </si>
  <si>
    <t>Dronningens Tværgade 29</t>
  </si>
  <si>
    <t>1. september 2022</t>
  </si>
  <si>
    <t>2024-0063269</t>
  </si>
  <si>
    <t>Dag Hammarskjölds Alle 23</t>
  </si>
  <si>
    <t>1. august 2023</t>
  </si>
  <si>
    <t>2024-0082806</t>
  </si>
  <si>
    <t>Rovsingsgade 23</t>
  </si>
  <si>
    <t>2024-0122593</t>
  </si>
  <si>
    <t>Markmandsgade 14</t>
  </si>
  <si>
    <t>2024-0122652</t>
  </si>
  <si>
    <t>Store Mølle Vej 5</t>
  </si>
  <si>
    <t xml:space="preserve">København S </t>
  </si>
  <si>
    <t>15. juli 2023</t>
  </si>
  <si>
    <t>28. juni 2024</t>
  </si>
  <si>
    <t>2024-0130867</t>
  </si>
  <si>
    <t>Markmandsgade 16</t>
  </si>
  <si>
    <t>2024-0131020</t>
  </si>
  <si>
    <t>Ved Skansen 3</t>
  </si>
  <si>
    <t>2024-0134559</t>
  </si>
  <si>
    <t>Ved Kløvermarken 10</t>
  </si>
  <si>
    <t>2024-0134627</t>
  </si>
  <si>
    <t>1. oktober 2022</t>
  </si>
  <si>
    <t>2024-0134654</t>
  </si>
  <si>
    <t>Markmandsgade 12</t>
  </si>
  <si>
    <t>15.december 2022</t>
  </si>
  <si>
    <t>2024-0137188</t>
  </si>
  <si>
    <t>2024-0137261</t>
  </si>
  <si>
    <t>15. oktober 2022</t>
  </si>
  <si>
    <t>2024-0137288</t>
  </si>
  <si>
    <t>2023-0489771</t>
  </si>
  <si>
    <t>Masnedøgade 18</t>
  </si>
  <si>
    <t>15. april 2022</t>
  </si>
  <si>
    <t>11. september 2024</t>
  </si>
  <si>
    <t>2023-0387338</t>
  </si>
  <si>
    <t>1. april 2022</t>
  </si>
  <si>
    <t>2023-0300484</t>
  </si>
  <si>
    <t>Ravnsborggade 12 B</t>
  </si>
  <si>
    <t>1. februar 2022</t>
  </si>
  <si>
    <t>9. september 2024</t>
  </si>
  <si>
    <t>2023-0015754</t>
  </si>
  <si>
    <t>Horsekildevej 6</t>
  </si>
  <si>
    <t>Valby</t>
  </si>
  <si>
    <t>30. juni 2020</t>
  </si>
  <si>
    <t>2023-0009597</t>
  </si>
  <si>
    <t>Ravnsborggade 12</t>
  </si>
  <si>
    <t>15. oktober 2020</t>
  </si>
  <si>
    <t>2023-0002243</t>
  </si>
  <si>
    <t>J.E. Ohlsens Gade 8</t>
  </si>
  <si>
    <t>2023-0269736</t>
  </si>
  <si>
    <t>Folmer Bendtsens Plads 6</t>
  </si>
  <si>
    <t>30. oktober 2024</t>
  </si>
  <si>
    <t>2023-0269706</t>
  </si>
  <si>
    <t>2023-0132902</t>
  </si>
  <si>
    <t>Højdevej 2</t>
  </si>
  <si>
    <t>1. november 2021</t>
  </si>
  <si>
    <t>2.oktober 2024</t>
  </si>
  <si>
    <t>2023-0043335</t>
  </si>
  <si>
    <t>Dybbølsgade 64</t>
  </si>
  <si>
    <t>København V</t>
  </si>
  <si>
    <t>1. juni 2022</t>
  </si>
  <si>
    <t>2023-0014246</t>
  </si>
  <si>
    <t>Amager Boulevard 111 D</t>
  </si>
  <si>
    <t>2. oktober 2024</t>
  </si>
  <si>
    <t>2022-0406835</t>
  </si>
  <si>
    <t>Borthigsgade 22</t>
  </si>
  <si>
    <t>2022-0234375</t>
  </si>
  <si>
    <t>Arkonagade 23</t>
  </si>
  <si>
    <t>1. december 2018</t>
  </si>
  <si>
    <t>1. oktober 2024</t>
  </si>
  <si>
    <t>2022-0247710</t>
  </si>
  <si>
    <t>Brohusgade 20</t>
  </si>
  <si>
    <t>1. marts 2019</t>
  </si>
  <si>
    <t>28. november 2024</t>
  </si>
  <si>
    <t>2024-0161406</t>
  </si>
  <si>
    <t> Gennemsnit:</t>
  </si>
  <si>
    <t xml:space="preserve">                                                         -  </t>
  </si>
  <si>
    <t>Gældende leje, årlig</t>
  </si>
  <si>
    <t>Koldt vand</t>
  </si>
  <si>
    <t>Moderniseringsgrad</t>
  </si>
  <si>
    <t>2022-0396086</t>
  </si>
  <si>
    <t>Larslejsstræde 17</t>
  </si>
  <si>
    <t>1.oktober 2021</t>
  </si>
  <si>
    <t xml:space="preserve">Moderniseret køkken og ældre badeværelse </t>
  </si>
  <si>
    <t>19.januar 2024</t>
  </si>
  <si>
    <t>2023-0071285</t>
  </si>
  <si>
    <t>Amsterdamvej 15</t>
  </si>
  <si>
    <t>1.december 2021</t>
  </si>
  <si>
    <t>Moderniseret køkken (2008) og moderniseret badeværelse (2008)</t>
  </si>
  <si>
    <t>2023-0118495</t>
  </si>
  <si>
    <t>Grønnegade 33</t>
  </si>
  <si>
    <t>1.april 2022</t>
  </si>
  <si>
    <t xml:space="preserve">Ældre moderniseret køkken og ældre moderniseret badeværelse </t>
  </si>
  <si>
    <t>23.april 2024</t>
  </si>
  <si>
    <t>2023-0387352</t>
  </si>
  <si>
    <t>Trianglen 3</t>
  </si>
  <si>
    <t>1.december 2022</t>
  </si>
  <si>
    <t xml:space="preserve">Originalt køkken og originalt badeværelse </t>
  </si>
  <si>
    <t>11.april 2024</t>
  </si>
  <si>
    <t>2023-0387368</t>
  </si>
  <si>
    <t>2.april 2024</t>
  </si>
  <si>
    <t>2023-0392812</t>
  </si>
  <si>
    <t>Reventlowsgade 6</t>
  </si>
  <si>
    <t xml:space="preserve">Nyere moderniseret køkken og nyere moderniseret badeværelse </t>
  </si>
  <si>
    <t>21.juni 2024</t>
  </si>
  <si>
    <t>2023-0392895</t>
  </si>
  <si>
    <t>Vesterbrogade 107 B</t>
  </si>
  <si>
    <t>1.febuar 2023</t>
  </si>
  <si>
    <t xml:space="preserve">1. og 2. køkken var ældre moderniseret og 3. var med skakternet laminatgulv og lejers hårde hvidevarer.  1. badeværelse var moderniseret og 2. samt 3. badeværelse var ældre moderniseret </t>
  </si>
  <si>
    <t>14.marts 2024</t>
  </si>
  <si>
    <t>2023-0420195</t>
  </si>
  <si>
    <t>Toldbodgade 17</t>
  </si>
  <si>
    <t xml:space="preserve">Moderniseret køkken og moderniseret badeværelse </t>
  </si>
  <si>
    <t>2023-0422030</t>
  </si>
  <si>
    <t>Nørre Farimagsgade 69</t>
  </si>
  <si>
    <t xml:space="preserve">København K </t>
  </si>
  <si>
    <t>1.november 2022</t>
  </si>
  <si>
    <t xml:space="preserve">Oprindeligt køkken og oprindeligt badeværelse </t>
  </si>
  <si>
    <t>7.juni 2024</t>
  </si>
  <si>
    <t>2024-0021874</t>
  </si>
  <si>
    <t>Hyskenstræde 16</t>
  </si>
  <si>
    <t>6.juni 2024</t>
  </si>
  <si>
    <t>2024-0080732</t>
  </si>
  <si>
    <t>Hejrevej 35</t>
  </si>
  <si>
    <t>1.maj 2023</t>
  </si>
  <si>
    <t>Nyere moderniseret køkken og moderniseret badeværelse</t>
  </si>
  <si>
    <t>25.juni 2024</t>
  </si>
  <si>
    <t>2024-0080786</t>
  </si>
  <si>
    <t xml:space="preserve">København NV </t>
  </si>
  <si>
    <t xml:space="preserve">Nyere moderniseret køkken og moderniseret badeværelse </t>
  </si>
  <si>
    <t>2024-0080815</t>
  </si>
  <si>
    <t>2023-0486369</t>
  </si>
  <si>
    <t>Ved Volden 2</t>
  </si>
  <si>
    <t>1. juli 2023</t>
  </si>
  <si>
    <t>24. oktober 2024</t>
  </si>
  <si>
    <t>2024-0035096</t>
  </si>
  <si>
    <t>Boldhusgade 6</t>
  </si>
  <si>
    <t xml:space="preserve">Moderniseret køkken og oprindeligt badeværelse </t>
  </si>
  <si>
    <t>2022-0238318</t>
  </si>
  <si>
    <t>Dronningensgade 17</t>
  </si>
  <si>
    <t>Nyere moderniseret køkken opsat af lejer selv og moderniseret badeværelse</t>
  </si>
  <si>
    <t>29.november 2024</t>
  </si>
  <si>
    <t>2022-0238750</t>
  </si>
  <si>
    <t>Aftalt leje, måned</t>
  </si>
  <si>
    <t>Godkendt leje pr. måned</t>
  </si>
  <si>
    <t>Lejefastsættelsestidspunktet</t>
  </si>
  <si>
    <t>Klubværelse/ accessorisk</t>
  </si>
  <si>
    <t>2022-0245343</t>
  </si>
  <si>
    <t>Søllerødgade 17</t>
  </si>
  <si>
    <t>1. maj 2020</t>
  </si>
  <si>
    <t>Accessorisk</t>
  </si>
  <si>
    <t>Nyere moderniseret køkken og nyere moderniseret badeværelse</t>
  </si>
  <si>
    <t>23. april 2024</t>
  </si>
  <si>
    <t>2022-0245368</t>
  </si>
  <si>
    <t>2023-0269638</t>
  </si>
  <si>
    <t>Asminderødgade 12</t>
  </si>
  <si>
    <t>6. marts 2024</t>
  </si>
  <si>
    <t>2023-0296498</t>
  </si>
  <si>
    <t>Ulvefodvej 8</t>
  </si>
  <si>
    <t>6.5</t>
  </si>
  <si>
    <t>16. oktober 2021</t>
  </si>
  <si>
    <t>2023-0389773</t>
  </si>
  <si>
    <t>Fredericiagade 15</t>
  </si>
  <si>
    <t>1. august 2022</t>
  </si>
  <si>
    <t>Moderniseret badeværelse</t>
  </si>
  <si>
    <t>2024-0110456</t>
  </si>
  <si>
    <t>Trommesalen 7</t>
  </si>
  <si>
    <t>Klubværelse</t>
  </si>
  <si>
    <t xml:space="preserve">Nyere moderniseret køkken og nyere moderniseret badeværelser </t>
  </si>
  <si>
    <t>24. september 2024</t>
  </si>
  <si>
    <t>2024-0110425</t>
  </si>
  <si>
    <t>18. maj 2021</t>
  </si>
  <si>
    <t>23. september 2024</t>
  </si>
  <si>
    <t>Lejefastsættelses-tidspunkt</t>
  </si>
  <si>
    <t>Koldt vand aconto</t>
  </si>
  <si>
    <t>2022-0231272</t>
  </si>
  <si>
    <t>Sofiegade 24</t>
  </si>
  <si>
    <t>1. januar 2020</t>
  </si>
  <si>
    <t xml:space="preserve">Moderniseret køkken og ældre moderniseret badeværelse. </t>
  </si>
  <si>
    <t>2022-0341657</t>
  </si>
  <si>
    <t>Cumberlandsgade 2</t>
  </si>
  <si>
    <t>Ikke besigtiget, da lejemålet er ombygget efter lejeperiodens ophør</t>
  </si>
  <si>
    <t>21. Marts 2024</t>
  </si>
  <si>
    <t>2022-0374198</t>
  </si>
  <si>
    <t>Drejøgade 26 D</t>
  </si>
  <si>
    <t>18. Januar 2024</t>
  </si>
  <si>
    <t>2022-0378035</t>
  </si>
  <si>
    <t>Matthæusgade 48 A</t>
  </si>
  <si>
    <t>1. febuar 2021</t>
  </si>
  <si>
    <t>Nyere moderniseret køkken og ældre moderniseret badeværelse</t>
  </si>
  <si>
    <t>19. januar 2024</t>
  </si>
  <si>
    <t>2022-0406947</t>
  </si>
  <si>
    <t>Esthersvej 12</t>
  </si>
  <si>
    <t>Hellerup</t>
  </si>
  <si>
    <t xml:space="preserve">Ikke besigtiget </t>
  </si>
  <si>
    <t>19. febuar 2024</t>
  </si>
  <si>
    <t>2023-0019506</t>
  </si>
  <si>
    <t>Larslejsstræde 15</t>
  </si>
  <si>
    <t>Moderniseret køkken og nyere moderniseret badeværelse.</t>
  </si>
  <si>
    <t>2023-0155740</t>
  </si>
  <si>
    <t>Islevhusvej 34</t>
  </si>
  <si>
    <t>Brønshøj</t>
  </si>
  <si>
    <t>Nedrevet køkken samt toilet</t>
  </si>
  <si>
    <t>19. juni 2024</t>
  </si>
  <si>
    <t>2023-0195990</t>
  </si>
  <si>
    <t>Rosenholms Alle 33</t>
  </si>
  <si>
    <t>Oprindeligt køkken og oprindeligt badeværelse</t>
  </si>
  <si>
    <t>2023-0217560</t>
  </si>
  <si>
    <t>Fiolstræde 11</t>
  </si>
  <si>
    <t>15. januar 2022</t>
  </si>
  <si>
    <t xml:space="preserve">Moderniseret køkken og moderniseret badeværelse. </t>
  </si>
  <si>
    <t>2023-0375488</t>
  </si>
  <si>
    <t>Ragnagade 24</t>
  </si>
  <si>
    <t>1. augsust 2020</t>
  </si>
  <si>
    <t>Ældre moderniseret køkken og ældre moderniseret badeværelse</t>
  </si>
  <si>
    <t>2023-0406027</t>
  </si>
  <si>
    <t>Mjøsensgade 14</t>
  </si>
  <si>
    <t>1. augsust 2021</t>
  </si>
  <si>
    <t>Moderniseret køkken og moderniseret badeværelse</t>
  </si>
  <si>
    <t>18. marts 2024</t>
  </si>
  <si>
    <t>2023-0409512</t>
  </si>
  <si>
    <t>Andreas Bjørns Gade 6</t>
  </si>
  <si>
    <t>2023-0410222</t>
  </si>
  <si>
    <t>Valby Langgade 207</t>
  </si>
  <si>
    <t>5. marts 2024</t>
  </si>
  <si>
    <t>2023-0440399</t>
  </si>
  <si>
    <t>Grønnegade 31</t>
  </si>
  <si>
    <t>1. juli 2022</t>
  </si>
  <si>
    <t xml:space="preserve">Ældre moderniseret tekøkken og oprindeligt badeværelse. </t>
  </si>
  <si>
    <t>2023-0458128</t>
  </si>
  <si>
    <t>Vigerslevvej 4</t>
  </si>
  <si>
    <t xml:space="preserve">Valby </t>
  </si>
  <si>
    <t>2023-0460292</t>
  </si>
  <si>
    <t>2024-0008000</t>
  </si>
  <si>
    <t>Esbern Snares Gade 9</t>
  </si>
  <si>
    <t>21. marts 2023</t>
  </si>
  <si>
    <t>Oprindeligt køkken og moderniseret badeværelse</t>
  </si>
  <si>
    <t>2024-0017421</t>
  </si>
  <si>
    <t>Roskildevej 155</t>
  </si>
  <si>
    <t>13. juni 2022</t>
  </si>
  <si>
    <t>31. maj 2024</t>
  </si>
  <si>
    <t>2024-0052452</t>
  </si>
  <si>
    <t>Mellemvangen 27</t>
  </si>
  <si>
    <t>1. maj 2023</t>
  </si>
  <si>
    <t xml:space="preserve">Moderniseret køkken og lille moderniseret badeværelse </t>
  </si>
  <si>
    <t>2024-0071353</t>
  </si>
  <si>
    <t>Nørrebrogade 220</t>
  </si>
  <si>
    <t>2023-0489756</t>
  </si>
  <si>
    <t>Store Kongensgade 20</t>
  </si>
  <si>
    <t>1. januar 2024</t>
  </si>
  <si>
    <t>23. oktober 2024</t>
  </si>
  <si>
    <t>2023-0415388</t>
  </si>
  <si>
    <t>Amagerbrogade 96 F</t>
  </si>
  <si>
    <t>2023-0266378</t>
  </si>
  <si>
    <t>Vigerslevvej 278 B</t>
  </si>
  <si>
    <t>2. november 2020</t>
  </si>
  <si>
    <t>2023-0139967</t>
  </si>
  <si>
    <t>Store Kongensgade 54</t>
  </si>
  <si>
    <t>Lejen pr.</t>
  </si>
  <si>
    <t>Godkendt leje pr. m², årlig inkl. hensættelser</t>
  </si>
  <si>
    <t>Koldt vand-aconto</t>
  </si>
  <si>
    <t>2023-0044727</t>
  </si>
  <si>
    <t>Ullerupgade 6</t>
  </si>
  <si>
    <t>1. februar 2020</t>
  </si>
  <si>
    <t>13. maj 2024</t>
  </si>
  <si>
    <t>2023-0157286</t>
  </si>
  <si>
    <t>Norgesmindevej 21</t>
  </si>
  <si>
    <t>1. januar 2018</t>
  </si>
  <si>
    <t>2006-2007</t>
  </si>
  <si>
    <t>13. marts 2024</t>
  </si>
  <si>
    <t>2023-0206670</t>
  </si>
  <si>
    <t>Frederiksberg Alle 11 B</t>
  </si>
  <si>
    <t>-</t>
  </si>
  <si>
    <t>2023-0210944</t>
  </si>
  <si>
    <t>Ole Suhrs Gade 4</t>
  </si>
  <si>
    <t>2024-0011118</t>
  </si>
  <si>
    <t>Dagmarsgade 17</t>
  </si>
  <si>
    <t>1. oktober 2021</t>
  </si>
  <si>
    <t>7. juni 2024</t>
  </si>
  <si>
    <t>2024-0014925</t>
  </si>
  <si>
    <t>1. december 2016</t>
  </si>
  <si>
    <t>2008-2009</t>
  </si>
  <si>
    <t>2024-0137685</t>
  </si>
  <si>
    <t>Nørre Farimagsgade 27A</t>
  </si>
  <si>
    <t>10. september 2024</t>
  </si>
  <si>
    <t>2023-0489695</t>
  </si>
  <si>
    <t>Oehlenschlægersgade 62</t>
  </si>
  <si>
    <t>1. oktober 2019</t>
  </si>
  <si>
    <t>1994/1995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</si>
</sst>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  <numFmt numFmtId="165" formatCode="#,##0.00\ &quot;kr.&quot;"/>
  </numFmts>
  <fonts count="4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9.5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.5"/>
      <color theme="1"/>
      <name val="KBH"/>
    </font>
    <font>
      <b/>
      <sz val="10.5"/>
      <color theme="1"/>
      <name val="KBH"/>
    </font>
    <font>
      <sz val="9.5"/>
      <color theme="1"/>
      <name val="KBH"/>
    </font>
    <font>
      <b/>
      <sz val="12"/>
      <color rgb="FF000000"/>
      <name val="KBH"/>
    </font>
    <font>
      <b/>
      <sz val="12"/>
      <color rgb="FF141414"/>
      <name val="KBH"/>
    </font>
    <font>
      <b/>
      <sz val="12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2"/>
      <color rgb="FFFFFFFF"/>
      <name val="KBH"/>
    </font>
    <font>
      <sz val="12"/>
      <color theme="1"/>
      <name val="KBH"/>
    </font>
    <font>
      <b/>
      <sz val="12"/>
      <color theme="0"/>
      <name val="KBH"/>
    </font>
    <font>
      <sz val="12"/>
      <color theme="1"/>
      <name val="Calibri"/>
      <family val="2"/>
      <scheme val="minor"/>
    </font>
    <font>
      <b/>
      <sz val="12"/>
      <color theme="1"/>
      <name val="KBH"/>
    </font>
    <font>
      <b/>
      <sz val="12"/>
      <color indexed="8"/>
      <name val="KBH"/>
    </font>
    <font>
      <sz val="8"/>
      <name val="Calibri"/>
      <family val="2"/>
      <scheme val="minor"/>
    </font>
    <font>
      <sz val="11"/>
      <color theme="1"/>
      <name val="KBH"/>
    </font>
    <font>
      <sz val="11"/>
      <color rgb="FF000000"/>
      <name val="KBH"/>
    </font>
    <font>
      <sz val="11"/>
      <color rgb="FF333333"/>
      <name val="KBH"/>
    </font>
    <font>
      <b/>
      <sz val="10"/>
      <color rgb="FFFFFFFF"/>
      <name val="KBH"/>
    </font>
    <font>
      <sz val="10.5"/>
      <color rgb="FF00B050"/>
      <name val="KBH"/>
    </font>
    <font>
      <sz val="10"/>
      <name val="KBH"/>
    </font>
    <font>
      <i/>
      <sz val="10"/>
      <name val="KBH"/>
    </font>
    <font>
      <b/>
      <sz val="10.5"/>
      <name val="KBH"/>
    </font>
    <font>
      <b/>
      <sz val="12"/>
      <name val="KBH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KBH"/>
    </font>
    <font>
      <sz val="11"/>
      <color rgb="FF444444"/>
      <name val="KBH"/>
    </font>
    <font>
      <sz val="11"/>
      <color indexed="8"/>
      <name val="KBH"/>
    </font>
    <font>
      <b/>
      <sz val="11"/>
      <color rgb="FF444444"/>
      <name val="KBH"/>
    </font>
    <font>
      <b/>
      <sz val="11"/>
      <color rgb="FF000000"/>
      <name val="KBH"/>
    </font>
    <font>
      <b/>
      <sz val="11"/>
      <name val="KBH"/>
    </font>
    <font>
      <i/>
      <sz val="11"/>
      <name val="KBH"/>
    </font>
    <font>
      <sz val="10.5"/>
      <name val="KBH"/>
    </font>
    <font>
      <sz val="9.5"/>
      <color rgb="FF000000"/>
      <name val="KBH"/>
    </font>
    <font>
      <vertAlign val="superscript"/>
      <sz val="9.5"/>
      <color rgb="FF000000"/>
      <name val="KBH"/>
    </font>
    <font>
      <sz val="12"/>
      <name val="KBH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6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43" fontId="0" fillId="0" borderId="0" xfId="1" applyFont="1"/>
    <xf numFmtId="0" fontId="0" fillId="0" borderId="0" xfId="1" applyNumberFormat="1" applyFont="1"/>
    <xf numFmtId="0" fontId="0" fillId="0" borderId="1" xfId="0" applyBorder="1"/>
    <xf numFmtId="0" fontId="2" fillId="0" borderId="1" xfId="0" applyFont="1" applyBorder="1"/>
    <xf numFmtId="43" fontId="0" fillId="0" borderId="1" xfId="1" applyFont="1" applyBorder="1"/>
    <xf numFmtId="0" fontId="5" fillId="0" borderId="0" xfId="0" applyFont="1" applyAlignment="1">
      <alignment vertical="center"/>
    </xf>
    <xf numFmtId="164" fontId="0" fillId="0" borderId="0" xfId="1" applyNumberFormat="1" applyFont="1" applyFill="1"/>
    <xf numFmtId="164" fontId="3" fillId="0" borderId="0" xfId="1" applyNumberFormat="1" applyFont="1" applyFill="1"/>
    <xf numFmtId="164" fontId="7" fillId="0" borderId="0" xfId="1" applyNumberFormat="1" applyFont="1" applyFill="1" applyAlignment="1">
      <alignment vertical="center"/>
    </xf>
    <xf numFmtId="164" fontId="4" fillId="0" borderId="0" xfId="1" applyNumberFormat="1" applyFont="1" applyFill="1" applyAlignment="1">
      <alignment vertical="center"/>
    </xf>
    <xf numFmtId="164" fontId="6" fillId="0" borderId="0" xfId="1" applyNumberFormat="1" applyFont="1" applyFill="1" applyAlignment="1">
      <alignment vertical="center"/>
    </xf>
    <xf numFmtId="165" fontId="0" fillId="0" borderId="0" xfId="0" applyNumberFormat="1"/>
    <xf numFmtId="0" fontId="8" fillId="0" borderId="0" xfId="0" applyFont="1"/>
    <xf numFmtId="1" fontId="0" fillId="0" borderId="0" xfId="1" applyNumberFormat="1" applyFont="1"/>
    <xf numFmtId="1" fontId="0" fillId="0" borderId="1" xfId="1" applyNumberFormat="1" applyFont="1" applyBorder="1"/>
    <xf numFmtId="0" fontId="14" fillId="0" borderId="0" xfId="0" applyFont="1"/>
    <xf numFmtId="0" fontId="17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8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2" applyFont="1" applyFill="1" applyAlignment="1">
      <alignment horizontal="center"/>
    </xf>
    <xf numFmtId="0" fontId="18" fillId="0" borderId="0" xfId="0" applyFont="1" applyAlignment="1">
      <alignment horizontal="center"/>
    </xf>
    <xf numFmtId="0" fontId="8" fillId="2" borderId="0" xfId="0" applyFont="1" applyFill="1"/>
    <xf numFmtId="0" fontId="20" fillId="3" borderId="7" xfId="0" applyFont="1" applyFill="1" applyBorder="1"/>
    <xf numFmtId="165" fontId="19" fillId="3" borderId="7" xfId="1" applyNumberFormat="1" applyFont="1" applyFill="1" applyBorder="1"/>
    <xf numFmtId="0" fontId="19" fillId="3" borderId="7" xfId="0" applyFont="1" applyFill="1" applyBorder="1"/>
    <xf numFmtId="0" fontId="9" fillId="3" borderId="7" xfId="0" applyFont="1" applyFill="1" applyBorder="1"/>
    <xf numFmtId="0" fontId="20" fillId="3" borderId="4" xfId="0" applyFont="1" applyFill="1" applyBorder="1" applyAlignment="1">
      <alignment horizontal="center" vertical="center" wrapText="1"/>
    </xf>
    <xf numFmtId="165" fontId="19" fillId="3" borderId="7" xfId="1" applyNumberFormat="1" applyFont="1" applyFill="1" applyBorder="1" applyAlignment="1">
      <alignment vertical="center"/>
    </xf>
    <xf numFmtId="43" fontId="19" fillId="3" borderId="7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165" fontId="19" fillId="3" borderId="7" xfId="1" applyNumberFormat="1" applyFont="1" applyFill="1" applyBorder="1" applyAlignment="1">
      <alignment horizontal="right" vertical="center"/>
    </xf>
    <xf numFmtId="165" fontId="10" fillId="3" borderId="5" xfId="1" applyNumberFormat="1" applyFont="1" applyFill="1" applyBorder="1"/>
    <xf numFmtId="2" fontId="19" fillId="3" borderId="7" xfId="1" applyNumberFormat="1" applyFont="1" applyFill="1" applyBorder="1" applyAlignment="1">
      <alignment horizontal="right" vertical="center"/>
    </xf>
    <xf numFmtId="44" fontId="15" fillId="0" borderId="0" xfId="2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" fontId="17" fillId="0" borderId="0" xfId="0" applyNumberFormat="1" applyFont="1" applyAlignment="1">
      <alignment horizontal="center"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2" xfId="0" applyFont="1" applyBorder="1" applyAlignment="1">
      <alignment vertical="center"/>
    </xf>
    <xf numFmtId="44" fontId="25" fillId="0" borderId="2" xfId="2" applyFont="1" applyFill="1" applyBorder="1" applyAlignment="1">
      <alignment vertical="center"/>
    </xf>
    <xf numFmtId="44" fontId="25" fillId="0" borderId="2" xfId="2" applyFont="1" applyFill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44" fontId="0" fillId="0" borderId="0" xfId="0" applyNumberFormat="1"/>
    <xf numFmtId="49" fontId="22" fillId="0" borderId="0" xfId="0" applyNumberFormat="1" applyFont="1" applyAlignment="1">
      <alignment vertical="top"/>
    </xf>
    <xf numFmtId="0" fontId="23" fillId="4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44" fontId="22" fillId="6" borderId="0" xfId="2" applyFont="1" applyFill="1" applyAlignment="1">
      <alignment horizontal="center" vertical="center"/>
    </xf>
    <xf numFmtId="44" fontId="22" fillId="0" borderId="0" xfId="2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44" fontId="23" fillId="6" borderId="0" xfId="2" applyFont="1" applyFill="1" applyAlignment="1">
      <alignment horizontal="center" vertical="center"/>
    </xf>
    <xf numFmtId="44" fontId="23" fillId="0" borderId="0" xfId="2" applyFont="1" applyFill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2" fillId="6" borderId="0" xfId="0" quotePrefix="1" applyFont="1" applyFill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65" fontId="22" fillId="0" borderId="0" xfId="1" applyNumberFormat="1" applyFont="1" applyFill="1" applyAlignment="1">
      <alignment horizontal="center" vertical="center"/>
    </xf>
    <xf numFmtId="1" fontId="22" fillId="0" borderId="0" xfId="1" applyNumberFormat="1" applyFont="1" applyFill="1" applyAlignment="1">
      <alignment horizontal="center" vertical="center"/>
    </xf>
    <xf numFmtId="165" fontId="38" fillId="0" borderId="0" xfId="0" applyNumberFormat="1" applyFont="1" applyAlignment="1">
      <alignment horizontal="center" vertical="center"/>
    </xf>
    <xf numFmtId="0" fontId="23" fillId="0" borderId="0" xfId="0" applyFont="1" applyAlignment="1">
      <alignment wrapText="1"/>
    </xf>
    <xf numFmtId="165" fontId="23" fillId="0" borderId="0" xfId="1" applyNumberFormat="1" applyFont="1" applyFill="1" applyAlignment="1">
      <alignment horizontal="center" vertical="center"/>
    </xf>
    <xf numFmtId="1" fontId="23" fillId="0" borderId="0" xfId="1" applyNumberFormat="1" applyFont="1" applyFill="1" applyAlignment="1">
      <alignment horizontal="center" vertical="center"/>
    </xf>
    <xf numFmtId="165" fontId="39" fillId="0" borderId="0" xfId="0" applyNumberFormat="1" applyFont="1" applyAlignment="1">
      <alignment horizontal="center" vertical="center"/>
    </xf>
    <xf numFmtId="165" fontId="35" fillId="0" borderId="0" xfId="1" applyNumberFormat="1" applyFont="1" applyFill="1" applyAlignment="1">
      <alignment horizontal="center" vertical="center"/>
    </xf>
    <xf numFmtId="1" fontId="35" fillId="0" borderId="0" xfId="1" applyNumberFormat="1" applyFont="1" applyFill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65" fontId="23" fillId="0" borderId="0" xfId="1" applyNumberFormat="1" applyFont="1" applyFill="1" applyBorder="1" applyAlignment="1">
      <alignment horizontal="center" vertical="center"/>
    </xf>
    <xf numFmtId="0" fontId="23" fillId="0" borderId="0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 wrapText="1"/>
    </xf>
    <xf numFmtId="0" fontId="35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36" fillId="0" borderId="0" xfId="0" applyNumberFormat="1" applyFont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right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0" fillId="3" borderId="9" xfId="0" applyFont="1" applyFill="1" applyBorder="1"/>
    <xf numFmtId="165" fontId="19" fillId="3" borderId="9" xfId="1" applyNumberFormat="1" applyFont="1" applyFill="1" applyBorder="1" applyAlignment="1">
      <alignment vertical="center"/>
    </xf>
    <xf numFmtId="49" fontId="22" fillId="0" borderId="2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/>
    </xf>
    <xf numFmtId="0" fontId="36" fillId="5" borderId="12" xfId="0" applyFont="1" applyFill="1" applyBorder="1" applyAlignment="1">
      <alignment horizontal="left" vertical="center" wrapText="1"/>
    </xf>
    <xf numFmtId="0" fontId="35" fillId="7" borderId="2" xfId="0" applyFont="1" applyFill="1" applyBorder="1" applyAlignment="1">
      <alignment horizontal="left" vertical="center" wrapText="1"/>
    </xf>
    <xf numFmtId="0" fontId="35" fillId="5" borderId="2" xfId="0" applyFont="1" applyFill="1" applyBorder="1" applyAlignment="1">
      <alignment horizontal="left" vertical="center" wrapText="1"/>
    </xf>
    <xf numFmtId="0" fontId="42" fillId="5" borderId="2" xfId="0" applyFont="1" applyFill="1" applyBorder="1" applyAlignment="1">
      <alignment horizontal="center" vertical="center" wrapText="1"/>
    </xf>
    <xf numFmtId="15" fontId="42" fillId="5" borderId="2" xfId="0" applyNumberFormat="1" applyFont="1" applyFill="1" applyBorder="1" applyAlignment="1">
      <alignment horizontal="left" vertical="center"/>
    </xf>
    <xf numFmtId="0" fontId="42" fillId="5" borderId="2" xfId="0" applyFont="1" applyFill="1" applyBorder="1" applyAlignment="1">
      <alignment horizontal="left" vertical="center"/>
    </xf>
    <xf numFmtId="49" fontId="35" fillId="7" borderId="2" xfId="0" applyNumberFormat="1" applyFont="1" applyFill="1" applyBorder="1" applyAlignment="1">
      <alignment horizontal="left" vertical="center" wrapText="1"/>
    </xf>
    <xf numFmtId="49" fontId="35" fillId="5" borderId="2" xfId="0" applyNumberFormat="1" applyFont="1" applyFill="1" applyBorder="1" applyAlignment="1">
      <alignment horizontal="left" vertical="center" wrapText="1"/>
    </xf>
    <xf numFmtId="1" fontId="22" fillId="0" borderId="0" xfId="1" applyNumberFormat="1" applyFont="1" applyFill="1" applyBorder="1" applyAlignment="1">
      <alignment horizontal="center" vertical="center"/>
    </xf>
    <xf numFmtId="0" fontId="35" fillId="0" borderId="2" xfId="0" applyFont="1" applyBorder="1" applyAlignment="1">
      <alignment horizontal="left" vertical="center"/>
    </xf>
    <xf numFmtId="49" fontId="23" fillId="0" borderId="2" xfId="0" applyNumberFormat="1" applyFont="1" applyBorder="1" applyAlignment="1">
      <alignment horizontal="left" vertical="center" wrapText="1"/>
    </xf>
    <xf numFmtId="49" fontId="36" fillId="0" borderId="2" xfId="0" applyNumberFormat="1" applyFont="1" applyBorder="1" applyAlignment="1">
      <alignment horizontal="left" vertical="center" wrapText="1"/>
    </xf>
    <xf numFmtId="0" fontId="37" fillId="4" borderId="2" xfId="0" applyFont="1" applyFill="1" applyBorder="1" applyAlignment="1">
      <alignment horizontal="center" vertical="center"/>
    </xf>
    <xf numFmtId="165" fontId="35" fillId="0" borderId="2" xfId="1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36" fillId="5" borderId="2" xfId="0" applyFont="1" applyFill="1" applyBorder="1" applyAlignment="1">
      <alignment horizontal="left" vertical="center" wrapText="1"/>
    </xf>
    <xf numFmtId="0" fontId="36" fillId="7" borderId="2" xfId="0" applyFont="1" applyFill="1" applyBorder="1" applyAlignment="1">
      <alignment horizontal="left" vertical="center" wrapText="1"/>
    </xf>
    <xf numFmtId="165" fontId="22" fillId="7" borderId="2" xfId="1" applyNumberFormat="1" applyFont="1" applyFill="1" applyBorder="1" applyAlignment="1">
      <alignment horizontal="center" vertical="center"/>
    </xf>
    <xf numFmtId="165" fontId="22" fillId="5" borderId="2" xfId="1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165" fontId="19" fillId="3" borderId="9" xfId="1" applyNumberFormat="1" applyFont="1" applyFill="1" applyBorder="1" applyAlignment="1">
      <alignment horizontal="right" vertical="center"/>
    </xf>
    <xf numFmtId="43" fontId="19" fillId="3" borderId="9" xfId="1" applyFont="1" applyFill="1" applyBorder="1" applyAlignment="1">
      <alignment horizontal="right" vertical="center"/>
    </xf>
    <xf numFmtId="43" fontId="19" fillId="3" borderId="9" xfId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44" fontId="42" fillId="5" borderId="2" xfId="2" applyFont="1" applyFill="1" applyBorder="1" applyAlignment="1">
      <alignment horizontal="left" vertical="center"/>
    </xf>
    <xf numFmtId="0" fontId="42" fillId="5" borderId="2" xfId="0" applyFont="1" applyFill="1" applyBorder="1" applyAlignment="1">
      <alignment horizontal="left" vertical="center" wrapText="1"/>
    </xf>
    <xf numFmtId="44" fontId="42" fillId="5" borderId="2" xfId="2" applyFont="1" applyFill="1" applyBorder="1" applyAlignment="1">
      <alignment horizontal="left" vertical="center" wrapText="1"/>
    </xf>
    <xf numFmtId="44" fontId="29" fillId="5" borderId="2" xfId="2" applyFont="1" applyFill="1" applyBorder="1" applyAlignment="1">
      <alignment horizontal="left" vertical="center" wrapText="1"/>
    </xf>
    <xf numFmtId="0" fontId="0" fillId="5" borderId="13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35" fillId="7" borderId="2" xfId="0" applyFont="1" applyFill="1" applyBorder="1" applyAlignment="1">
      <alignment horizontal="center" vertical="center"/>
    </xf>
    <xf numFmtId="0" fontId="35" fillId="5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8" fillId="5" borderId="2" xfId="0" applyFont="1" applyFill="1" applyBorder="1"/>
    <xf numFmtId="0" fontId="8" fillId="0" borderId="2" xfId="0" applyFont="1" applyBorder="1"/>
    <xf numFmtId="0" fontId="16" fillId="5" borderId="2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/>
    </xf>
    <xf numFmtId="0" fontId="8" fillId="5" borderId="11" xfId="0" applyFont="1" applyFill="1" applyBorder="1"/>
    <xf numFmtId="0" fontId="0" fillId="5" borderId="16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14" xfId="0" applyFill="1" applyBorder="1" applyAlignment="1">
      <alignment horizontal="left" vertical="center"/>
    </xf>
    <xf numFmtId="0" fontId="0" fillId="5" borderId="3" xfId="0" applyFill="1" applyBorder="1" applyAlignment="1">
      <alignment horizontal="left" vertical="center"/>
    </xf>
    <xf numFmtId="0" fontId="16" fillId="5" borderId="13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left" vertical="center"/>
    </xf>
    <xf numFmtId="0" fontId="26" fillId="5" borderId="13" xfId="0" applyFont="1" applyFill="1" applyBorder="1" applyAlignment="1">
      <alignment horizontal="left" vertical="center"/>
    </xf>
    <xf numFmtId="0" fontId="8" fillId="5" borderId="13" xfId="0" applyFont="1" applyFill="1" applyBorder="1"/>
    <xf numFmtId="49" fontId="22" fillId="0" borderId="2" xfId="0" applyNumberFormat="1" applyFont="1" applyBorder="1" applyAlignment="1">
      <alignment horizontal="left" vertical="center"/>
    </xf>
    <xf numFmtId="0" fontId="35" fillId="4" borderId="2" xfId="0" applyFont="1" applyFill="1" applyBorder="1" applyAlignment="1">
      <alignment horizontal="center" vertical="center"/>
    </xf>
    <xf numFmtId="44" fontId="35" fillId="0" borderId="2" xfId="2" applyFont="1" applyBorder="1" applyAlignment="1">
      <alignment horizontal="left" vertical="center" wrapText="1"/>
    </xf>
    <xf numFmtId="0" fontId="35" fillId="0" borderId="2" xfId="0" applyFont="1" applyBorder="1" applyAlignment="1">
      <alignment horizontal="center" vertical="center" wrapText="1"/>
    </xf>
    <xf numFmtId="44" fontId="40" fillId="0" borderId="2" xfId="2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44" fontId="40" fillId="0" borderId="2" xfId="2" applyFont="1" applyFill="1" applyBorder="1" applyAlignment="1">
      <alignment horizontal="left" vertical="center" wrapText="1"/>
    </xf>
    <xf numFmtId="49" fontId="35" fillId="0" borderId="2" xfId="0" applyNumberFormat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/>
    </xf>
    <xf numFmtId="0" fontId="27" fillId="5" borderId="2" xfId="0" applyFont="1" applyFill="1" applyBorder="1" applyAlignment="1">
      <alignment horizontal="left" vertical="center"/>
    </xf>
    <xf numFmtId="0" fontId="35" fillId="0" borderId="2" xfId="0" applyFont="1" applyBorder="1" applyAlignment="1">
      <alignment horizontal="left" vertical="center" wrapText="1"/>
    </xf>
    <xf numFmtId="0" fontId="41" fillId="0" borderId="2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44" fontId="22" fillId="0" borderId="2" xfId="0" applyNumberFormat="1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15" fontId="22" fillId="0" borderId="2" xfId="0" applyNumberFormat="1" applyFont="1" applyBorder="1" applyAlignment="1">
      <alignment horizontal="left" vertical="center"/>
    </xf>
    <xf numFmtId="44" fontId="42" fillId="7" borderId="2" xfId="2" applyFont="1" applyFill="1" applyBorder="1" applyAlignment="1">
      <alignment horizontal="left" vertical="center"/>
    </xf>
    <xf numFmtId="0" fontId="42" fillId="0" borderId="2" xfId="0" applyFont="1" applyBorder="1" applyAlignment="1">
      <alignment horizontal="center" vertical="center" wrapText="1"/>
    </xf>
    <xf numFmtId="44" fontId="42" fillId="0" borderId="2" xfId="2" applyFont="1" applyBorder="1" applyAlignment="1">
      <alignment horizontal="left" vertical="center" wrapText="1"/>
    </xf>
    <xf numFmtId="44" fontId="29" fillId="0" borderId="2" xfId="2" applyFont="1" applyBorder="1" applyAlignment="1">
      <alignment horizontal="left" vertical="center" wrapText="1"/>
    </xf>
    <xf numFmtId="15" fontId="42" fillId="0" borderId="2" xfId="0" applyNumberFormat="1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/>
    </xf>
    <xf numFmtId="0" fontId="42" fillId="0" borderId="2" xfId="0" applyFont="1" applyBorder="1" applyAlignment="1">
      <alignment horizontal="left" vertical="center" wrapText="1"/>
    </xf>
    <xf numFmtId="0" fontId="42" fillId="7" borderId="2" xfId="0" applyFont="1" applyFill="1" applyBorder="1" applyAlignment="1">
      <alignment horizontal="center" vertical="center" wrapText="1"/>
    </xf>
    <xf numFmtId="44" fontId="42" fillId="7" borderId="2" xfId="2" applyFont="1" applyFill="1" applyBorder="1" applyAlignment="1">
      <alignment horizontal="left" vertical="center" wrapText="1"/>
    </xf>
    <xf numFmtId="44" fontId="29" fillId="7" borderId="2" xfId="2" applyFont="1" applyFill="1" applyBorder="1" applyAlignment="1">
      <alignment horizontal="left" vertical="center" wrapText="1"/>
    </xf>
    <xf numFmtId="15" fontId="42" fillId="7" borderId="2" xfId="0" applyNumberFormat="1" applyFont="1" applyFill="1" applyBorder="1" applyAlignment="1">
      <alignment horizontal="left" vertical="center"/>
    </xf>
    <xf numFmtId="0" fontId="42" fillId="7" borderId="2" xfId="0" applyFont="1" applyFill="1" applyBorder="1" applyAlignment="1">
      <alignment horizontal="left" vertical="center"/>
    </xf>
    <xf numFmtId="0" fontId="42" fillId="7" borderId="2" xfId="0" applyFont="1" applyFill="1" applyBorder="1" applyAlignment="1">
      <alignment horizontal="left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left" vertical="center" wrapText="1"/>
    </xf>
    <xf numFmtId="44" fontId="0" fillId="3" borderId="2" xfId="2" applyFont="1" applyFill="1" applyBorder="1" applyAlignment="1">
      <alignment vertical="center"/>
    </xf>
    <xf numFmtId="2" fontId="0" fillId="3" borderId="2" xfId="2" applyNumberFormat="1" applyFont="1" applyFill="1" applyBorder="1" applyAlignment="1">
      <alignment horizontal="center" vertical="center"/>
    </xf>
    <xf numFmtId="0" fontId="30" fillId="3" borderId="2" xfId="0" applyFont="1" applyFill="1" applyBorder="1"/>
    <xf numFmtId="0" fontId="30" fillId="3" borderId="2" xfId="0" applyFont="1" applyFill="1" applyBorder="1" applyAlignment="1">
      <alignment horizontal="left"/>
    </xf>
    <xf numFmtId="0" fontId="29" fillId="3" borderId="2" xfId="0" applyFont="1" applyFill="1" applyBorder="1"/>
    <xf numFmtId="0" fontId="29" fillId="3" borderId="2" xfId="0" applyFont="1" applyFill="1" applyBorder="1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8" fillId="0" borderId="2" xfId="0" applyFont="1" applyBorder="1" applyAlignment="1">
      <alignment horizontal="right"/>
    </xf>
    <xf numFmtId="0" fontId="0" fillId="0" borderId="2" xfId="0" quotePrefix="1" applyBorder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/>
    </xf>
    <xf numFmtId="44" fontId="8" fillId="0" borderId="2" xfId="2" applyFont="1" applyBorder="1"/>
    <xf numFmtId="44" fontId="9" fillId="0" borderId="2" xfId="2" applyFont="1" applyBorder="1"/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8" fillId="2" borderId="2" xfId="0" applyFont="1" applyFill="1" applyBorder="1"/>
    <xf numFmtId="0" fontId="43" fillId="0" borderId="0" xfId="0" applyFont="1"/>
    <xf numFmtId="0" fontId="9" fillId="0" borderId="2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165" fontId="45" fillId="0" borderId="0" xfId="1" applyNumberFormat="1" applyFont="1" applyAlignment="1">
      <alignment horizontal="left" vertical="center"/>
    </xf>
    <xf numFmtId="1" fontId="45" fillId="0" borderId="0" xfId="1" applyNumberFormat="1" applyFont="1" applyAlignment="1">
      <alignment horizontal="left" vertical="center"/>
    </xf>
    <xf numFmtId="165" fontId="30" fillId="0" borderId="0" xfId="0" applyNumberFormat="1" applyFont="1" applyAlignment="1">
      <alignment horizontal="left" vertical="center"/>
    </xf>
    <xf numFmtId="165" fontId="45" fillId="0" borderId="0" xfId="0" applyNumberFormat="1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5" fillId="0" borderId="0" xfId="1" applyNumberFormat="1" applyFont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horizontal="left" vertical="center" wrapText="1"/>
    </xf>
    <xf numFmtId="165" fontId="45" fillId="5" borderId="2" xfId="1" applyNumberFormat="1" applyFont="1" applyFill="1" applyBorder="1" applyAlignment="1">
      <alignment horizontal="left" vertical="center"/>
    </xf>
    <xf numFmtId="1" fontId="45" fillId="0" borderId="0" xfId="1" applyNumberFormat="1" applyFont="1" applyFill="1" applyBorder="1" applyAlignment="1">
      <alignment horizontal="left" vertical="center"/>
    </xf>
    <xf numFmtId="0" fontId="45" fillId="5" borderId="2" xfId="0" applyFont="1" applyFill="1" applyBorder="1" applyAlignment="1">
      <alignment horizontal="left" vertical="center"/>
    </xf>
    <xf numFmtId="49" fontId="45" fillId="0" borderId="2" xfId="0" applyNumberFormat="1" applyFont="1" applyBorder="1" applyAlignment="1">
      <alignment horizontal="left" vertical="center" wrapText="1"/>
    </xf>
    <xf numFmtId="49" fontId="45" fillId="4" borderId="0" xfId="0" applyNumberFormat="1" applyFont="1" applyFill="1" applyAlignment="1">
      <alignment horizontal="left" vertical="center"/>
    </xf>
    <xf numFmtId="49" fontId="45" fillId="5" borderId="2" xfId="0" applyNumberFormat="1" applyFont="1" applyFill="1" applyBorder="1" applyAlignment="1">
      <alignment horizontal="left" vertical="center" wrapText="1"/>
    </xf>
    <xf numFmtId="49" fontId="45" fillId="5" borderId="0" xfId="0" applyNumberFormat="1" applyFont="1" applyFill="1" applyAlignment="1">
      <alignment horizontal="left" vertical="center"/>
    </xf>
    <xf numFmtId="49" fontId="45" fillId="5" borderId="0" xfId="0" applyNumberFormat="1" applyFont="1" applyFill="1" applyAlignment="1">
      <alignment horizontal="left" vertical="center" wrapText="1"/>
    </xf>
    <xf numFmtId="165" fontId="45" fillId="5" borderId="0" xfId="1" applyNumberFormat="1" applyFont="1" applyFill="1" applyBorder="1" applyAlignment="1">
      <alignment horizontal="left" vertical="center"/>
    </xf>
    <xf numFmtId="0" fontId="45" fillId="5" borderId="0" xfId="1" applyNumberFormat="1" applyFont="1" applyFill="1" applyBorder="1" applyAlignment="1">
      <alignment horizontal="left" vertical="center"/>
    </xf>
    <xf numFmtId="165" fontId="45" fillId="5" borderId="0" xfId="0" applyNumberFormat="1" applyFont="1" applyFill="1" applyAlignment="1">
      <alignment horizontal="left" vertical="center"/>
    </xf>
    <xf numFmtId="0" fontId="45" fillId="5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left" vertical="center"/>
    </xf>
    <xf numFmtId="165" fontId="30" fillId="5" borderId="0" xfId="0" applyNumberFormat="1" applyFont="1" applyFill="1" applyAlignment="1">
      <alignment horizontal="left" vertical="center"/>
    </xf>
    <xf numFmtId="0" fontId="35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22" fillId="0" borderId="0" xfId="0" applyFont="1" applyAlignment="1">
      <alignment horizontal="center" vertical="center" wrapText="1"/>
    </xf>
    <xf numFmtId="165" fontId="10" fillId="3" borderId="7" xfId="1" applyNumberFormat="1" applyFont="1" applyFill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8" fontId="11" fillId="0" borderId="0" xfId="0" applyNumberFormat="1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9" fillId="3" borderId="5" xfId="0" applyFont="1" applyFill="1" applyBorder="1" applyAlignment="1">
      <alignment wrapText="1"/>
    </xf>
    <xf numFmtId="0" fontId="23" fillId="0" borderId="0" xfId="0" applyFont="1" applyAlignment="1">
      <alignment horizontal="center" wrapText="1"/>
    </xf>
    <xf numFmtId="0" fontId="30" fillId="3" borderId="2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0" fillId="0" borderId="2" xfId="0" applyBorder="1" applyAlignment="1"/>
    <xf numFmtId="0" fontId="0" fillId="0" borderId="0" xfId="0" applyAlignment="1"/>
  </cellXfs>
  <cellStyles count="3">
    <cellStyle name="Komma" xfId="1" builtinId="3"/>
    <cellStyle name="Normal" xfId="0" builtinId="0"/>
    <cellStyle name="Valuta" xfId="2" builtinId="4"/>
  </cellStyles>
  <dxfs count="1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/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/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34" formatCode="_-* #,##0.00\ &quot;kr.&quot;_-;\-* #,##0.00\ &quot;kr.&quot;_-;_-* &quot;-&quot;??\ &quot;kr.&quot;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34" formatCode="_-* #,##0.00\ &quot;kr.&quot;_-;\-* #,##0.00\ &quot;kr.&quot;_-;_-* &quot;-&quot;??\ &quot;kr.&quot;_-;_-@_-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/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indexed="64"/>
          <bgColor theme="9" tint="0.79998168889431442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30" formatCode="@"/>
      <fill>
        <patternFill patternType="none">
          <fgColor rgb="FFDCE6F1"/>
          <bgColor theme="9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30" formatCode="@"/>
      <fill>
        <patternFill patternType="none">
          <fgColor rgb="FFDCE6F1"/>
          <bgColor rgb="FFDCE6F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/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numFmt numFmtId="165" formatCode="#,##0.00\ &quot;kr.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numFmt numFmtId="165" formatCode="#,##0.00\ &quot;kr.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KBH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444444"/>
        <name val="KBH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KBH"/>
        <scheme val="none"/>
      </font>
      <fill>
        <patternFill patternType="none">
          <fgColor indexed="64"/>
          <bgColor rgb="FF2B6D3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righ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165" formatCode="#,##0.00\ &quot;kr.&quot;"/>
      <fill>
        <patternFill patternType="none">
          <fgColor indexed="64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indexed="64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indexed="64"/>
          <bgColor rgb="FF00000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KBH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fill>
        <patternFill patternType="solid">
          <fgColor indexed="64"/>
          <bgColor rgb="FFFFFF00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165" formatCode="#,##0.00\ &quot;kr.&quot;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indexed="8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30" formatCode="@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30" formatCode="@"/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444444"/>
        <name val="Calibri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KBH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KBH"/>
        <scheme val="none"/>
      </font>
      <alignment horizontal="lef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KBH"/>
        <scheme val="none"/>
      </font>
      <fill>
        <patternFill patternType="none">
          <fgColor indexed="64"/>
          <bgColor rgb="FF2B6D38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 textRotation="0" wrapText="0" indent="0" justifyLastLine="0" shrinkToFit="0" readingOrder="0"/>
      <border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 textRotation="0" wrapText="1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fill>
        <patternFill patternType="solid">
          <fgColor indexed="64"/>
          <bgColor rgb="FFFFFF00"/>
        </patternFill>
      </fill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numFmt numFmtId="34" formatCode="_-* #,##0.00\ &quot;kr.&quot;_-;\-* #,##0.00\ &quot;kr.&quot;_-;_-* &quot;-&quot;??\ &quot;kr.&quot;_-;_-@_-"/>
      <alignment horizontal="left" vertical="center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numFmt numFmtId="34" formatCode="_-* #,##0.00\ &quot;kr.&quot;_-;\-* #,##0.00\ &quot;kr.&quot;_-;_-* &quot;-&quot;??\ &quot;kr.&quot;_-;_-@_-"/>
      <alignment horizontal="left" vertical="center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center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center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numFmt numFmtId="30" formatCode="@"/>
      <alignment horizontal="left" vertical="center" textRotation="0" indent="0" justifyLastLine="0" shrinkToFit="0" readingOrder="0"/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KBH"/>
        <scheme val="none"/>
      </font>
      <alignment horizontal="left" vertical="center" textRotation="0" wrapText="1" indent="0" justifyLastLine="0" shrinkToFit="0" readingOrder="0"/>
      <border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KBH"/>
        <scheme val="none"/>
      </font>
      <alignment horizontal="left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center" wrapText="0"/>
      <border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numFmt numFmtId="3" formatCode="#,##0"/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KBH"/>
        <scheme val="none"/>
      </font>
      <fill>
        <patternFill patternType="none">
          <fgColor rgb="FFDCE6F1"/>
          <bgColor rgb="FFDCE6F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KBH"/>
        <scheme val="none"/>
      </font>
      <fill>
        <patternFill patternType="none">
          <fgColor rgb="FFDCE6F1"/>
          <bgColor rgb="FFDCE6F1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KBH"/>
        <scheme val="none"/>
      </font>
      <fill>
        <patternFill patternType="none">
          <fgColor rgb="FF000000"/>
          <bgColor rgb="FF1F4E78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AC2EB"/>
      <color rgb="FF2B6D38"/>
      <color rgb="FF3F5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40B4A07-5ED0-431F-B466-4B6379AB0715}" name="Tabel5" displayName="Tabel5" ref="A1:L3" totalsRowShown="0" headerRowDxfId="116" dataDxfId="115" headerRowCellStyle="Valuta">
  <autoFilter ref="A1:L3" xr:uid="{D40B4A07-5ED0-431F-B466-4B6379AB0715}"/>
  <sortState xmlns:xlrd2="http://schemas.microsoft.com/office/spreadsheetml/2017/richdata2" ref="A2:L3">
    <sortCondition ref="A1:A3"/>
  </sortState>
  <tableColumns count="12">
    <tableColumn id="1" xr3:uid="{2851399A-056C-4E3B-A2CF-D3BF8A1CB414}" name="Sagsnr." dataDxfId="114"/>
    <tableColumn id="2" xr3:uid="{5168A46C-9AF5-45CC-B1A8-68E14085463B}" name="Adresse" dataDxfId="113"/>
    <tableColumn id="3" xr3:uid="{13166D34-D363-49ED-8EE7-B42A8EEE8EE9}" name="Bydel" dataDxfId="112"/>
    <tableColumn id="4" xr3:uid="{618E1F13-83D4-4A44-8B40-FB25ECDE67D8}" name="Nævn" dataDxfId="111"/>
    <tableColumn id="5" xr3:uid="{7234B5E9-CAE1-4DAF-A223-A058F24B7CB5}" name="OMK pr." dataDxfId="110"/>
    <tableColumn id="6" xr3:uid="{97F13E73-8AF2-478E-AF7F-CB79CB2DA399}" name="Godkendt budgetleje u. hensættelser pr. m2" dataDxfId="109" dataCellStyle="Valuta"/>
    <tableColumn id="7" xr3:uid="{F49B9C6A-C83C-4C8E-BB3D-3E29F29C379D}" name="Godkendt budget m. udvendig vedl. pr. m2" dataDxfId="108" dataCellStyle="Valuta"/>
    <tableColumn id="8" xr3:uid="{A1F76E16-409F-4D9E-B581-EDDD5D30C0FF}" name="Ejendommens m²" dataDxfId="107"/>
    <tableColumn id="9" xr3:uid="{6867F94C-0581-4F7D-9FDC-7B9C51B51558}" name="Antal boliger" dataDxfId="106"/>
    <tableColumn id="10" xr3:uid="{478C4AC9-65FB-466E-B5D4-A0C6B864907A}" name="Opførselsår" dataDxfId="105"/>
    <tableColumn id="13" xr3:uid="{ABD871C1-6A64-446A-BD12-6458EC7587B7}" name="Bemærkninger" dataDxfId="104"/>
    <tableColumn id="14" xr3:uid="{0AF590C3-60F9-401C-99A0-983F1A5EB899}" name="Afgørelsesdato" dataDxfId="103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228055-DC5B-47BF-8032-9A78D952D679}" name="Tabel1" displayName="Tabel1" ref="A1:P65" totalsRowShown="0" headerRowDxfId="102" dataDxfId="101" headerRowBorderDxfId="100">
  <autoFilter ref="A1:P65" xr:uid="{94228055-DC5B-47BF-8032-9A78D952D679}">
    <filterColumn colId="2">
      <filters>
        <filter val="København S"/>
      </filters>
    </filterColumn>
  </autoFilter>
  <sortState xmlns:xlrd2="http://schemas.microsoft.com/office/spreadsheetml/2017/richdata2" ref="A2:P50">
    <sortCondition ref="A1:A50"/>
  </sortState>
  <tableColumns count="16">
    <tableColumn id="1" xr3:uid="{3BA63884-3D65-4C8E-95C0-6F3162940EAC}" name="Sagsnr." dataDxfId="99"/>
    <tableColumn id="2" xr3:uid="{4741A3AB-F3EF-43B3-8E81-3238B3BD335B}" name="Adresse" dataDxfId="98"/>
    <tableColumn id="3" xr3:uid="{D51A4D52-2FED-488C-96F2-4EBBF4B52DBA}" name="Bydel" dataDxfId="97"/>
    <tableColumn id="4" xr3:uid="{3F56DAD3-221F-4A0C-A5A9-2838E25A7CAA}" name="Nævn" dataDxfId="96"/>
    <tableColumn id="5" xr3:uid="{7F98512E-D360-4BC1-8DCB-86285EEA7969}" name="Aftalt leje, årlig" dataDxfId="95" dataCellStyle="Valuta"/>
    <tableColumn id="6" xr3:uid="{CFC819A1-6F82-4ECD-A70F-D8CD3CDC757F}" name="Godkendt leje, årlig" dataDxfId="94" dataCellStyle="Valuta"/>
    <tableColumn id="7" xr3:uid="{EF59D8E8-3323-4B09-AA4D-25BC3ABDBCC1}" name="m²" dataDxfId="93"/>
    <tableColumn id="8" xr3:uid="{9C990527-C6A4-424C-8F9D-E507A9C4B59A}" name="Aftalt leje pr. m², årlig" dataDxfId="92" dataCellStyle="Valuta">
      <calculatedColumnFormula>SUM(E2/G2)</calculatedColumnFormula>
    </tableColumn>
    <tableColumn id="9" xr3:uid="{9C075B32-A63F-4097-B3CE-5C90986C5AF7}" name="Godkendt leje pr. m², årlig" dataDxfId="91" dataCellStyle="Valuta">
      <calculatedColumnFormula>SUM(F2/G2)</calculatedColumnFormula>
    </tableColumn>
    <tableColumn id="10" xr3:uid="{8BDFF072-64CF-493B-869B-9E494CAA13B0}" name="Lejefastsættelses-tidspunktet" dataDxfId="90"/>
    <tableColumn id="11" xr3:uid="{59BBC017-FA9E-4F52-8A18-27BACC8EC646}" name="Indvendig vedligeholdelsespligt" dataDxfId="89"/>
    <tableColumn id="12" xr3:uid="{3503BF1E-1D57-4F99-9E43-0B65B56C43BB}" name="Vand inklusive (aconto =nej)" dataDxfId="88"/>
    <tableColumn id="13" xr3:uid="{5CFC72B6-A202-4444-9030-EF8A123D3D97}" name="Bemærkninger" dataDxfId="87"/>
    <tableColumn id="16" xr3:uid="{BD3A49B9-65B1-4D35-86B1-0D9A2ABE7F55}" name="Møbleret" dataDxfId="86"/>
    <tableColumn id="14" xr3:uid="{4C62D385-CCE8-4938-A76E-513A503D7169}" name="Moderniseringsår" dataDxfId="85"/>
    <tableColumn id="15" xr3:uid="{37B360B3-8779-4D0C-9A64-DDE5E0D53E4D}" name="Afgørelsesdato" dataDxfId="84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93332EA-76DE-4E88-9D5D-D9B3C7464A8D}" name="Tabel3" displayName="Tabel3" ref="A1:P18" headerRowDxfId="83" dataDxfId="82">
  <autoFilter ref="A1:P18" xr:uid="{C93332EA-76DE-4E88-9D5D-D9B3C7464A8D}"/>
  <sortState xmlns:xlrd2="http://schemas.microsoft.com/office/spreadsheetml/2017/richdata2" ref="A2:P14">
    <sortCondition ref="A1:A14"/>
  </sortState>
  <tableColumns count="16">
    <tableColumn id="1" xr3:uid="{8CEBE2E0-1496-4883-9573-82F4C90A3A5A}" name="Sagsnr." totalsRowLabel="Total" dataDxfId="80" totalsRowDxfId="81"/>
    <tableColumn id="2" xr3:uid="{30F96B19-2967-4EBE-9DBE-90F6D63E3051}" name="Adresse" dataDxfId="78" totalsRowDxfId="79"/>
    <tableColumn id="3" xr3:uid="{1344474C-F1A0-4112-B67F-96C5B5C4A0C0}" name="Bydel" dataDxfId="76" totalsRowDxfId="77"/>
    <tableColumn id="4" xr3:uid="{3F7F59A4-EDED-4CDF-9F50-7E40DF466362}" name="Nævn" dataDxfId="74" totalsRowDxfId="75"/>
    <tableColumn id="5" xr3:uid="{DEDC4AC9-31E1-4770-9A64-DF25DBB63F3B}" name="Gældende leje, årlig" dataDxfId="72" totalsRowDxfId="73" dataCellStyle="Komma"/>
    <tableColumn id="6" xr3:uid="{68210D89-F39F-4615-835D-DF76F482B9C1}" name="Godkendt leje, årlig" dataDxfId="70" totalsRowDxfId="71" dataCellStyle="Komma"/>
    <tableColumn id="7" xr3:uid="{D1C668C1-39A4-4AEB-BBEC-0D63D9C9AD75}" name="m²" dataDxfId="68" totalsRowDxfId="69" dataCellStyle="Komma"/>
    <tableColumn id="8" xr3:uid="{CFFEC029-B0E5-4728-A62D-9AA8031D20AA}" name="Aftalt leje pr. m², årlig" dataDxfId="66" totalsRowDxfId="67">
      <calculatedColumnFormula>SUM(E2/G2)</calculatedColumnFormula>
    </tableColumn>
    <tableColumn id="9" xr3:uid="{29A4BD11-AE96-41AA-8F78-D59435158088}" name="Godkendt leje pr. m², årlig" dataDxfId="64" totalsRowDxfId="65">
      <calculatedColumnFormula>SUM(F2/G2)</calculatedColumnFormula>
    </tableColumn>
    <tableColumn id="10" xr3:uid="{C99A9517-9E19-4D19-AA0C-3325C942A5F7}" name="Lejefastsættelses-tidspunktet" dataDxfId="62" totalsRowDxfId="63"/>
    <tableColumn id="11" xr3:uid="{3ECF9AF8-437C-4022-A990-2C096AD3F8FA}" name="Indvendig vedligeholdelsespligt" dataDxfId="60" totalsRowDxfId="61"/>
    <tableColumn id="12" xr3:uid="{0583EE06-B5B7-47BD-BE7E-DB14662AB632}" name="Koldt vand" dataDxfId="58" totalsRowDxfId="59"/>
    <tableColumn id="15" xr3:uid="{45E43F14-4CCF-478E-BBA9-85D2DBA9E630}" name="Møbleret" dataDxfId="56" totalsRowDxfId="57"/>
    <tableColumn id="13" xr3:uid="{F07204FF-BE98-4AD2-9F61-B755173D4F4A}" name="Bemærkninger" dataDxfId="54" totalsRowDxfId="55"/>
    <tableColumn id="14" xr3:uid="{AA69E612-1BC8-41FD-8080-3317775FF27A}" name="Moderniseringsgrad" dataDxfId="52" totalsRowDxfId="53"/>
    <tableColumn id="17" xr3:uid="{0F8CA39C-15B6-4219-86F9-9DA95C4A00BF}" name="Afgørelsesdato" dataDxfId="50" totalsRowDxfId="51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0EB3881-FBFE-4260-B0F3-F33B983D6162}" name="Tabel4" displayName="Tabel4" ref="A1:N8" totalsRowShown="0" headerRowDxfId="49" dataDxfId="48">
  <autoFilter ref="A1:N8" xr:uid="{30EB3881-FBFE-4260-B0F3-F33B983D6162}"/>
  <sortState xmlns:xlrd2="http://schemas.microsoft.com/office/spreadsheetml/2017/richdata2" ref="A2:N6">
    <sortCondition ref="A1:A6"/>
  </sortState>
  <tableColumns count="14">
    <tableColumn id="1" xr3:uid="{06C05709-506C-428D-80DB-D3A5EBD51B48}" name="Sagsnr." dataDxfId="47"/>
    <tableColumn id="2" xr3:uid="{C53ABA47-2D01-4CC1-B552-7179062E7AC9}" name="Adresse" dataDxfId="46"/>
    <tableColumn id="3" xr3:uid="{6DDAEA56-C33D-4955-AA4D-9775C9342025}" name="Bydel" dataDxfId="45"/>
    <tableColumn id="4" xr3:uid="{6339A267-99B8-475A-8714-438819C211F2}" name="Nævn" dataDxfId="44"/>
    <tableColumn id="5" xr3:uid="{392905CA-FB89-4A6F-A962-184F1F1C5F9C}" name="Aftalt leje, årlig" dataDxfId="43"/>
    <tableColumn id="6" xr3:uid="{F2DD43FB-F549-4373-867B-B3F32D3B07BB}" name="Godkendt leje, årlig" dataDxfId="42"/>
    <tableColumn id="7" xr3:uid="{BC0B681F-76B8-48F2-9FA7-8596D72A13EE}" name="m²" dataDxfId="41"/>
    <tableColumn id="8" xr3:uid="{1F1E591A-61D1-4491-87E1-28C42B46B567}" name="Aftalt leje, måned" dataDxfId="40">
      <calculatedColumnFormula>SUM(E2/12)</calculatedColumnFormula>
    </tableColumn>
    <tableColumn id="9" xr3:uid="{4BA9E4EE-DA8E-45B3-8432-CA9A9C3780E4}" name="Godkendt leje pr. måned" dataDxfId="39">
      <calculatedColumnFormula>SUM(F2/12)</calculatedColumnFormula>
    </tableColumn>
    <tableColumn id="10" xr3:uid="{328FF291-3C9A-447B-8630-A8971C30EE5C}" name="Lejefastsættelsestidspunktet" dataDxfId="38"/>
    <tableColumn id="11" xr3:uid="{70EDC4B2-1804-4593-BD1D-E90E3A86F5B0}" name="Indvendig vedligeholdelsespligt" dataDxfId="37"/>
    <tableColumn id="12" xr3:uid="{EECC44DE-495C-4E0C-9CA5-8DEFD5E23CC7}" name="Klubværelse/ accessorisk" dataDxfId="36"/>
    <tableColumn id="13" xr3:uid="{866FA43E-2A2B-4695-973B-36E26F6A1FF1}" name="Moderniseringsgrad" dataDxfId="35"/>
    <tableColumn id="14" xr3:uid="{11886238-DF79-4DA9-9450-82CBCEABF6DF}" name="Afgørelsesdato" dataDxfId="34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41ED20-819A-4D3D-B87C-191B78E57A72}" name="Tabel2" displayName="Tabel2" ref="A1:P25" totalsRowShown="0" headerRowDxfId="33" dataDxfId="32">
  <autoFilter ref="A1:P25" xr:uid="{1741ED20-819A-4D3D-B87C-191B78E57A72}">
    <filterColumn colId="2">
      <filters>
        <filter val="København S"/>
      </filters>
    </filterColumn>
  </autoFilter>
  <sortState xmlns:xlrd2="http://schemas.microsoft.com/office/spreadsheetml/2017/richdata2" ref="A2:P21">
    <sortCondition ref="A1:A21"/>
  </sortState>
  <tableColumns count="16">
    <tableColumn id="1" xr3:uid="{5D3FDFF5-6657-47D1-AB66-F9520203FC55}" name="Sagsnr." dataDxfId="31"/>
    <tableColumn id="2" xr3:uid="{71D16601-EC92-44B7-94F5-B0DF0FD1D1DB}" name="Adresse" dataDxfId="30"/>
    <tableColumn id="3" xr3:uid="{C962A7F0-5E1B-4663-8A88-0832DD12C003}" name="Bydel" dataDxfId="29"/>
    <tableColumn id="4" xr3:uid="{63CFBA85-74CA-4DD6-BC9C-18CDBFDB81B5}" name="Nævn" dataDxfId="28"/>
    <tableColumn id="5" xr3:uid="{32242C37-F4A6-44E0-895B-D9E439031A67}" name="Aftalt leje, årlig" dataDxfId="27" dataCellStyle="Komma"/>
    <tableColumn id="6" xr3:uid="{C7ED3C18-A6C5-4FAA-B033-E926E1591EE0}" name="Godkendt leje, årlig" dataDxfId="26" dataCellStyle="Komma"/>
    <tableColumn id="7" xr3:uid="{6A76BA5D-BF06-4421-9724-39FB2C6A795A}" name="m²" dataDxfId="25" dataCellStyle="Komma"/>
    <tableColumn id="8" xr3:uid="{2074C10F-1741-4E72-BBAE-631B0F51FBE6}" name="Aftalt leje pr. m², årlig" dataDxfId="24">
      <calculatedColumnFormula>SUM(E2/G2)</calculatedColumnFormula>
    </tableColumn>
    <tableColumn id="9" xr3:uid="{A93E8ED2-8196-4955-B219-0C6ACFCF26D9}" name="Godkendt leje pr. m², årlig" dataDxfId="23">
      <calculatedColumnFormula>SUM(F2/G2)</calculatedColumnFormula>
    </tableColumn>
    <tableColumn id="10" xr3:uid="{099760D2-50BA-4584-81F0-BB02B654D29A}" name="Lejefastsættelses-tidspunkt" dataDxfId="22"/>
    <tableColumn id="11" xr3:uid="{31F365B6-FAD2-4EE0-9FA1-58072693A4CD}" name="Indvendig vedligeholdelsespligt" dataDxfId="21"/>
    <tableColumn id="12" xr3:uid="{8C668D86-2C30-4FE3-BA2D-551938319164}" name="Koldt vand aconto" dataDxfId="20"/>
    <tableColumn id="15" xr3:uid="{F9B3EA14-11EE-491B-AFE2-921EF301E7AE}" name="Møbleret" dataDxfId="19"/>
    <tableColumn id="13" xr3:uid="{2EA2A622-9AF0-4AC1-B45B-427DD3A58312}" name="Bemærkninger" dataDxfId="18"/>
    <tableColumn id="14" xr3:uid="{7740E62A-8CB3-4324-ABEB-0F77E50FE15B}" name="Moderniseringsgrad" dataDxfId="17"/>
    <tableColumn id="17" xr3:uid="{6A5B4981-436D-4475-9871-6DC9B2FD94CB}" name="Afgørelsesdato" dataDxfId="16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D517726-135C-458C-B6A8-7C3DB124424B}" name="Tabel6" displayName="Tabel6" ref="A1:N10" totalsRowShown="0" headerRowDxfId="15" dataDxfId="14">
  <autoFilter ref="A1:N10" xr:uid="{BD517726-135C-458C-B6A8-7C3DB124424B}"/>
  <sortState xmlns:xlrd2="http://schemas.microsoft.com/office/spreadsheetml/2017/richdata2" ref="A2:N8">
    <sortCondition ref="A1:A8"/>
  </sortState>
  <tableColumns count="14">
    <tableColumn id="1" xr3:uid="{58B890E5-7340-4D6C-B5F0-6D6A5D8DB8AC}" name="Sagsnr." dataDxfId="13"/>
    <tableColumn id="2" xr3:uid="{B9B012EB-6754-4CDD-A204-273ACCBAB90C}" name="Adresse" dataDxfId="12"/>
    <tableColumn id="3" xr3:uid="{6D4552F1-5776-42BB-90F8-B4FE15D440F3}" name="Bydel" dataDxfId="11"/>
    <tableColumn id="4" xr3:uid="{6B8B3479-959B-49DF-B957-DA40C6327062}" name="Nævn" dataDxfId="10"/>
    <tableColumn id="5" xr3:uid="{83146609-6F24-4A3B-9AAA-1F5AE802D33D}" name="Lejen pr." dataDxfId="9"/>
    <tableColumn id="6" xr3:uid="{EA54FED3-649D-473A-93D2-1F1682D79CBD}" name="m²" dataDxfId="8"/>
    <tableColumn id="7" xr3:uid="{4223CFF4-733F-4AC1-A83B-78AEE4B27CFB}" name="Aftalt leje pr. m², årlig" dataDxfId="7" dataCellStyle="Valuta"/>
    <tableColumn id="8" xr3:uid="{955DF6A2-2B1E-46C4-8A59-C013B7B7BC88}" name="Godkendt leje, årlig" dataDxfId="6" dataCellStyle="Valuta">
      <calculatedColumnFormula>45259.9-11420.33</calculatedColumnFormula>
    </tableColumn>
    <tableColumn id="9" xr3:uid="{B2BBAA18-488B-4B2E-8849-8CE9F960C93A}" name="Godkendt leje pr. m², årlig inkl. hensættelser" dataDxfId="5" dataCellStyle="Valuta">
      <calculatedColumnFormula>SUM(H2/F2)</calculatedColumnFormula>
    </tableColumn>
    <tableColumn id="10" xr3:uid="{C0C50116-242D-49CB-BC7B-BB1EE66E94C6}" name="Indvendig vedligeholdelsespligt" dataDxfId="4"/>
    <tableColumn id="11" xr3:uid="{78D229EB-2FC1-4844-9D7B-B11CF2980B12}" name="Koldt vand-aconto" dataDxfId="3"/>
    <tableColumn id="12" xr3:uid="{C3591E95-1243-4B75-BF07-E0F0BCE75489}" name="Bemærkninger" dataDxfId="2"/>
    <tableColumn id="13" xr3:uid="{B07ED5C0-B02A-4FE9-B439-CDA7618219B3}" name="Moderniseringsår" dataDxfId="1"/>
    <tableColumn id="15" xr3:uid="{E13A96B0-C7E3-43E4-9AAC-A80B12E7D976}" name="Afgørelsesdato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877D2-BBD4-4CE8-95F2-34D442C64345}">
  <dimension ref="A1:L10"/>
  <sheetViews>
    <sheetView tabSelected="1" zoomScale="85" zoomScaleNormal="85" workbookViewId="0">
      <selection activeCell="K8" sqref="K8"/>
    </sheetView>
  </sheetViews>
  <sheetFormatPr defaultRowHeight="17.25" customHeight="1"/>
  <cols>
    <col min="1" max="1" width="34.7109375" bestFit="1" customWidth="1"/>
    <col min="2" max="2" width="88.140625" customWidth="1"/>
    <col min="3" max="3" width="17.42578125" bestFit="1" customWidth="1"/>
    <col min="4" max="4" width="14.28515625" bestFit="1" customWidth="1"/>
    <col min="5" max="5" width="30.28515625" customWidth="1"/>
    <col min="6" max="6" width="28.42578125" customWidth="1"/>
    <col min="7" max="7" width="30.7109375" customWidth="1"/>
    <col min="8" max="8" width="19.28515625" customWidth="1"/>
    <col min="9" max="9" width="22.7109375" bestFit="1" customWidth="1"/>
    <col min="10" max="10" width="17.7109375" customWidth="1"/>
    <col min="11" max="11" width="34.85546875" customWidth="1"/>
    <col min="12" max="12" width="21.85546875" customWidth="1"/>
  </cols>
  <sheetData>
    <row r="1" spans="1:12" s="25" customFormat="1" ht="36">
      <c r="A1" s="45" t="s">
        <v>0</v>
      </c>
      <c r="B1" s="45" t="s">
        <v>1</v>
      </c>
      <c r="C1" s="23" t="s">
        <v>2</v>
      </c>
      <c r="D1" s="23" t="s">
        <v>3</v>
      </c>
      <c r="E1" s="24" t="s">
        <v>4</v>
      </c>
      <c r="F1" s="38" t="s">
        <v>5</v>
      </c>
      <c r="G1" s="39" t="s">
        <v>6</v>
      </c>
      <c r="H1" s="39" t="s">
        <v>7</v>
      </c>
      <c r="I1" s="39" t="s">
        <v>8</v>
      </c>
      <c r="J1" s="23" t="s">
        <v>9</v>
      </c>
      <c r="K1" s="23" t="s">
        <v>10</v>
      </c>
      <c r="L1" s="24" t="s">
        <v>11</v>
      </c>
    </row>
    <row r="2" spans="1:12" ht="16.5">
      <c r="A2" s="103" t="s">
        <v>12</v>
      </c>
      <c r="B2" s="102" t="s">
        <v>13</v>
      </c>
      <c r="C2" s="100" t="s">
        <v>14</v>
      </c>
      <c r="D2" s="70" t="s">
        <v>15</v>
      </c>
      <c r="E2" s="46" t="s">
        <v>16</v>
      </c>
      <c r="F2" s="225" t="s">
        <v>17</v>
      </c>
      <c r="G2" s="225" t="s">
        <v>18</v>
      </c>
      <c r="H2" s="225" t="s">
        <v>19</v>
      </c>
      <c r="I2" s="47">
        <v>16</v>
      </c>
      <c r="J2" s="47">
        <v>1900</v>
      </c>
      <c r="K2" s="47"/>
      <c r="L2" s="48" t="s">
        <v>20</v>
      </c>
    </row>
    <row r="3" spans="1:12" s="67" customFormat="1" ht="16.5">
      <c r="A3" s="103" t="s">
        <v>21</v>
      </c>
      <c r="B3" s="102" t="s">
        <v>22</v>
      </c>
      <c r="C3" s="101" t="s">
        <v>14</v>
      </c>
      <c r="D3" s="70" t="s">
        <v>15</v>
      </c>
      <c r="E3" s="225" t="s">
        <v>23</v>
      </c>
      <c r="F3" s="225" t="s">
        <v>24</v>
      </c>
      <c r="G3" s="225" t="s">
        <v>25</v>
      </c>
      <c r="H3" s="225" t="s">
        <v>26</v>
      </c>
      <c r="I3" s="47">
        <v>12</v>
      </c>
      <c r="J3" s="47">
        <v>1905</v>
      </c>
      <c r="K3" s="47"/>
      <c r="L3" s="48" t="s">
        <v>27</v>
      </c>
    </row>
    <row r="6" spans="1:12" ht="17.25" customHeight="1">
      <c r="G6" s="68"/>
    </row>
    <row r="9" spans="1:12" s="67" customFormat="1" ht="17.25" customHeight="1">
      <c r="A9"/>
      <c r="B9"/>
      <c r="C9"/>
      <c r="D9"/>
      <c r="E9"/>
      <c r="F9"/>
      <c r="G9"/>
      <c r="H9"/>
      <c r="I9"/>
      <c r="J9"/>
      <c r="K9"/>
      <c r="L9"/>
    </row>
    <row r="10" spans="1:12" s="67" customFormat="1" ht="17.25" customHeight="1">
      <c r="A10"/>
      <c r="B10"/>
      <c r="C10"/>
      <c r="D10"/>
      <c r="E10"/>
      <c r="F10"/>
      <c r="G10"/>
      <c r="H10"/>
      <c r="I10"/>
      <c r="J10"/>
      <c r="K10"/>
      <c r="L10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99F7-EDC3-414E-A44C-94BADC514D91}">
  <sheetPr>
    <pageSetUpPr fitToPage="1"/>
  </sheetPr>
  <dimension ref="A1:EE110"/>
  <sheetViews>
    <sheetView topLeftCell="J1" zoomScale="80" zoomScaleNormal="80" workbookViewId="0">
      <pane ySplit="1" topLeftCell="A31" activePane="bottomLeft" state="frozen"/>
      <selection pane="bottomLeft" activeCell="G41" sqref="G41"/>
    </sheetView>
  </sheetViews>
  <sheetFormatPr defaultColWidth="9.140625" defaultRowHeight="13.5" customHeight="1"/>
  <cols>
    <col min="1" max="1" width="24.7109375" style="218" customWidth="1"/>
    <col min="2" max="2" width="29" style="161" customWidth="1"/>
    <col min="3" max="3" width="17.7109375" style="161" customWidth="1"/>
    <col min="4" max="4" width="16.140625" style="219" customWidth="1"/>
    <col min="5" max="5" width="21.85546875" style="220" customWidth="1"/>
    <col min="6" max="6" width="20.28515625" style="220" customWidth="1"/>
    <col min="7" max="7" width="10" style="219" customWidth="1"/>
    <col min="8" max="8" width="18.85546875" style="220" customWidth="1"/>
    <col min="9" max="9" width="19.42578125" style="221" customWidth="1"/>
    <col min="10" max="10" width="23.42578125" style="161" customWidth="1"/>
    <col min="11" max="11" width="13.7109375" style="161" customWidth="1"/>
    <col min="12" max="12" width="15.28515625" style="161" customWidth="1"/>
    <col min="13" max="13" width="54.140625" style="161" bestFit="1" customWidth="1"/>
    <col min="14" max="14" width="24.7109375" style="222" customWidth="1"/>
    <col min="15" max="15" width="79.42578125" style="161" bestFit="1" customWidth="1"/>
    <col min="16" max="16" width="25" style="216" bestFit="1" customWidth="1"/>
    <col min="17" max="17" width="9.140625" style="174"/>
    <col min="18" max="24" width="9.140625" style="160"/>
    <col min="25" max="25" width="9.140625" style="166"/>
    <col min="26" max="62" width="9.140625" style="160"/>
    <col min="63" max="63" width="9.140625" style="166"/>
    <col min="64" max="134" width="9.140625" style="161"/>
    <col min="135" max="16384" width="9.140625" style="15"/>
  </cols>
  <sheetData>
    <row r="1" spans="1:134" s="22" customFormat="1" ht="38.25">
      <c r="A1" s="52" t="s">
        <v>0</v>
      </c>
      <c r="B1" s="52" t="s">
        <v>1</v>
      </c>
      <c r="C1" s="52" t="s">
        <v>2</v>
      </c>
      <c r="D1" s="152" t="s">
        <v>3</v>
      </c>
      <c r="E1" s="53" t="s">
        <v>28</v>
      </c>
      <c r="F1" s="54" t="s">
        <v>29</v>
      </c>
      <c r="G1" s="153" t="s">
        <v>30</v>
      </c>
      <c r="H1" s="54" t="s">
        <v>31</v>
      </c>
      <c r="I1" s="54" t="s">
        <v>32</v>
      </c>
      <c r="J1" s="55" t="s">
        <v>33</v>
      </c>
      <c r="K1" s="55" t="s">
        <v>34</v>
      </c>
      <c r="L1" s="55" t="s">
        <v>35</v>
      </c>
      <c r="M1" s="52" t="s">
        <v>10</v>
      </c>
      <c r="N1" s="155" t="s">
        <v>36</v>
      </c>
      <c r="O1" s="52" t="s">
        <v>37</v>
      </c>
      <c r="P1" s="154" t="s">
        <v>11</v>
      </c>
      <c r="Q1" s="171"/>
      <c r="R1" s="162"/>
      <c r="S1" s="162"/>
      <c r="T1" s="162"/>
      <c r="U1" s="162"/>
      <c r="V1" s="162"/>
      <c r="W1" s="162"/>
      <c r="X1" s="162"/>
      <c r="Y1" s="163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3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</row>
    <row r="2" spans="1:134" s="140" customFormat="1" ht="31.15" hidden="1" customHeight="1">
      <c r="A2" s="175" t="s">
        <v>38</v>
      </c>
      <c r="B2" s="114" t="s">
        <v>39</v>
      </c>
      <c r="C2" s="125" t="s">
        <v>14</v>
      </c>
      <c r="D2" s="176" t="s">
        <v>15</v>
      </c>
      <c r="E2" s="177">
        <v>111599.98</v>
      </c>
      <c r="F2" s="177">
        <v>111599.98</v>
      </c>
      <c r="G2" s="178">
        <v>71</v>
      </c>
      <c r="H2" s="177">
        <f t="shared" ref="H2:H33" si="0">SUM(E2/G2)</f>
        <v>1571.8307042253521</v>
      </c>
      <c r="I2" s="179">
        <f t="shared" ref="I2:I33" si="1">SUM(F2/G2)</f>
        <v>1571.8307042253521</v>
      </c>
      <c r="J2" s="180" t="s">
        <v>40</v>
      </c>
      <c r="K2" s="180" t="s">
        <v>41</v>
      </c>
      <c r="L2" s="180" t="s">
        <v>42</v>
      </c>
      <c r="M2" s="180"/>
      <c r="N2" s="180" t="s">
        <v>42</v>
      </c>
      <c r="O2" s="181">
        <v>2012</v>
      </c>
      <c r="P2" s="180" t="s">
        <v>43</v>
      </c>
      <c r="Q2" s="172"/>
      <c r="R2" s="158"/>
      <c r="S2" s="158"/>
      <c r="T2" s="158"/>
      <c r="U2" s="158"/>
      <c r="V2" s="158"/>
      <c r="W2" s="158"/>
      <c r="X2" s="158"/>
      <c r="Y2" s="164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64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7"/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7"/>
    </row>
    <row r="3" spans="1:134" s="140" customFormat="1" ht="15">
      <c r="A3" s="175" t="s">
        <v>44</v>
      </c>
      <c r="B3" s="114" t="s">
        <v>45</v>
      </c>
      <c r="C3" s="125" t="s">
        <v>46</v>
      </c>
      <c r="D3" s="176" t="s">
        <v>15</v>
      </c>
      <c r="E3" s="177">
        <v>126876</v>
      </c>
      <c r="F3" s="177">
        <v>117595</v>
      </c>
      <c r="G3" s="178">
        <v>81.099999999999994</v>
      </c>
      <c r="H3" s="177">
        <f t="shared" si="0"/>
        <v>1564.438964241677</v>
      </c>
      <c r="I3" s="179">
        <f t="shared" si="1"/>
        <v>1450</v>
      </c>
      <c r="J3" s="180" t="s">
        <v>47</v>
      </c>
      <c r="K3" s="180" t="s">
        <v>41</v>
      </c>
      <c r="L3" s="180" t="s">
        <v>48</v>
      </c>
      <c r="M3" s="180"/>
      <c r="N3" s="180" t="s">
        <v>42</v>
      </c>
      <c r="O3" s="181">
        <v>2003</v>
      </c>
      <c r="P3" s="180" t="s">
        <v>49</v>
      </c>
      <c r="Q3" s="172"/>
      <c r="R3" s="158"/>
      <c r="S3" s="158"/>
      <c r="T3" s="158"/>
      <c r="U3" s="158"/>
      <c r="V3" s="158"/>
      <c r="W3" s="158"/>
      <c r="X3" s="158"/>
      <c r="Y3" s="164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64"/>
      <c r="BL3" s="157"/>
      <c r="BM3" s="157"/>
      <c r="BN3" s="157"/>
      <c r="BO3" s="157"/>
      <c r="BP3" s="157"/>
      <c r="BQ3" s="157"/>
      <c r="BR3" s="157"/>
      <c r="BS3" s="157"/>
      <c r="BT3" s="157"/>
      <c r="BU3" s="157"/>
      <c r="BV3" s="157"/>
      <c r="BW3" s="157"/>
      <c r="BX3" s="157"/>
      <c r="BY3" s="157"/>
      <c r="BZ3" s="157"/>
      <c r="CA3" s="157"/>
      <c r="CB3" s="157"/>
      <c r="CC3" s="157"/>
      <c r="CD3" s="157"/>
      <c r="CE3" s="157"/>
      <c r="CF3" s="157"/>
      <c r="CG3" s="157"/>
      <c r="CH3" s="157"/>
      <c r="CI3" s="157"/>
      <c r="CJ3" s="157"/>
      <c r="CK3" s="157"/>
      <c r="CL3" s="157"/>
      <c r="CM3" s="157"/>
      <c r="CN3" s="157"/>
      <c r="CO3" s="157"/>
      <c r="CP3" s="157"/>
      <c r="CQ3" s="157"/>
      <c r="CR3" s="157"/>
      <c r="CS3" s="157"/>
      <c r="CT3" s="157"/>
      <c r="CU3" s="157"/>
      <c r="CV3" s="157"/>
      <c r="CW3" s="157"/>
      <c r="CX3" s="157"/>
      <c r="CY3" s="157"/>
      <c r="CZ3" s="157"/>
      <c r="DA3" s="157"/>
      <c r="DB3" s="157"/>
      <c r="DC3" s="157"/>
      <c r="DD3" s="157"/>
      <c r="DE3" s="157"/>
      <c r="DF3" s="157"/>
      <c r="DG3" s="157"/>
      <c r="DH3" s="157"/>
      <c r="DI3" s="157"/>
      <c r="DJ3" s="157"/>
      <c r="DK3" s="157"/>
      <c r="DL3" s="157"/>
      <c r="DM3" s="157"/>
      <c r="DN3" s="157"/>
      <c r="DO3" s="157"/>
      <c r="DP3" s="157"/>
      <c r="DQ3" s="157"/>
      <c r="DR3" s="157"/>
      <c r="DS3" s="157"/>
      <c r="DT3" s="157"/>
      <c r="DU3" s="157"/>
      <c r="DV3" s="157"/>
      <c r="DW3" s="157"/>
      <c r="DX3" s="157"/>
      <c r="DY3" s="157"/>
      <c r="DZ3" s="157"/>
      <c r="EA3" s="157"/>
      <c r="EB3" s="157"/>
      <c r="EC3" s="157"/>
      <c r="ED3" s="157"/>
    </row>
    <row r="4" spans="1:134" s="140" customFormat="1" ht="15" hidden="1">
      <c r="A4" s="175" t="s">
        <v>50</v>
      </c>
      <c r="B4" s="114" t="s">
        <v>51</v>
      </c>
      <c r="C4" s="125" t="s">
        <v>52</v>
      </c>
      <c r="D4" s="176" t="s">
        <v>15</v>
      </c>
      <c r="E4" s="177">
        <v>111300.44</v>
      </c>
      <c r="F4" s="177">
        <v>111300.44</v>
      </c>
      <c r="G4" s="178">
        <v>69</v>
      </c>
      <c r="H4" s="177">
        <f t="shared" si="0"/>
        <v>1613.0498550724637</v>
      </c>
      <c r="I4" s="179">
        <f t="shared" si="1"/>
        <v>1613.0498550724637</v>
      </c>
      <c r="J4" s="180" t="s">
        <v>53</v>
      </c>
      <c r="K4" s="180" t="s">
        <v>41</v>
      </c>
      <c r="L4" s="180" t="s">
        <v>42</v>
      </c>
      <c r="M4" s="180"/>
      <c r="N4" s="180" t="s">
        <v>42</v>
      </c>
      <c r="O4" s="181">
        <v>2013</v>
      </c>
      <c r="P4" s="180" t="s">
        <v>54</v>
      </c>
      <c r="Q4" s="172"/>
      <c r="R4" s="158"/>
      <c r="S4" s="158"/>
      <c r="T4" s="158"/>
      <c r="U4" s="158"/>
      <c r="V4" s="158"/>
      <c r="W4" s="158"/>
      <c r="X4" s="158"/>
      <c r="Y4" s="164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64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</row>
    <row r="5" spans="1:134" s="140" customFormat="1" ht="15" hidden="1">
      <c r="A5" s="175" t="s">
        <v>55</v>
      </c>
      <c r="B5" s="114" t="s">
        <v>56</v>
      </c>
      <c r="C5" s="125" t="s">
        <v>57</v>
      </c>
      <c r="D5" s="176" t="s">
        <v>15</v>
      </c>
      <c r="E5" s="177">
        <v>249332.33</v>
      </c>
      <c r="F5" s="177">
        <v>249332.33</v>
      </c>
      <c r="G5" s="178">
        <v>138</v>
      </c>
      <c r="H5" s="177">
        <f t="shared" si="0"/>
        <v>1806.7560144927536</v>
      </c>
      <c r="I5" s="182">
        <f t="shared" si="1"/>
        <v>1806.7560144927536</v>
      </c>
      <c r="J5" s="180" t="s">
        <v>53</v>
      </c>
      <c r="K5" s="180" t="s">
        <v>41</v>
      </c>
      <c r="L5" s="180" t="s">
        <v>48</v>
      </c>
      <c r="M5" s="180"/>
      <c r="N5" s="180" t="s">
        <v>42</v>
      </c>
      <c r="O5" s="181">
        <v>2017</v>
      </c>
      <c r="P5" s="180" t="s">
        <v>58</v>
      </c>
      <c r="Q5" s="172"/>
      <c r="R5" s="158"/>
      <c r="S5" s="158"/>
      <c r="T5" s="158"/>
      <c r="U5" s="158"/>
      <c r="V5" s="158"/>
      <c r="W5" s="158"/>
      <c r="X5" s="158"/>
      <c r="Y5" s="164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64"/>
      <c r="BL5" s="157"/>
      <c r="BM5" s="157"/>
      <c r="BN5" s="157"/>
      <c r="BO5" s="157"/>
      <c r="BP5" s="157"/>
      <c r="BQ5" s="157"/>
      <c r="BR5" s="157"/>
      <c r="BS5" s="157"/>
      <c r="BT5" s="157"/>
      <c r="BU5" s="157"/>
      <c r="BV5" s="157"/>
      <c r="BW5" s="157"/>
      <c r="BX5" s="157"/>
      <c r="BY5" s="157"/>
      <c r="BZ5" s="157"/>
      <c r="CA5" s="157"/>
      <c r="CB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  <c r="CQ5" s="157"/>
      <c r="CR5" s="157"/>
      <c r="CS5" s="157"/>
      <c r="CT5" s="157"/>
      <c r="CU5" s="157"/>
      <c r="CV5" s="157"/>
      <c r="CW5" s="157"/>
      <c r="CX5" s="157"/>
      <c r="CY5" s="157"/>
      <c r="CZ5" s="157"/>
      <c r="DA5" s="157"/>
      <c r="DB5" s="157"/>
      <c r="DC5" s="157"/>
      <c r="DD5" s="157"/>
      <c r="DE5" s="157"/>
      <c r="DF5" s="157"/>
      <c r="DG5" s="157"/>
      <c r="DH5" s="157"/>
      <c r="DI5" s="157"/>
      <c r="DJ5" s="157"/>
      <c r="DK5" s="157"/>
      <c r="DL5" s="157"/>
      <c r="DM5" s="157"/>
      <c r="DN5" s="157"/>
      <c r="DO5" s="157"/>
      <c r="DP5" s="157"/>
      <c r="DQ5" s="157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</row>
    <row r="6" spans="1:134" s="140" customFormat="1" ht="15" hidden="1">
      <c r="A6" s="175" t="s">
        <v>59</v>
      </c>
      <c r="B6" s="114" t="s">
        <v>60</v>
      </c>
      <c r="C6" s="125" t="s">
        <v>61</v>
      </c>
      <c r="D6" s="176" t="s">
        <v>15</v>
      </c>
      <c r="E6" s="177">
        <v>85284.04</v>
      </c>
      <c r="F6" s="177">
        <v>61600</v>
      </c>
      <c r="G6" s="178">
        <v>56</v>
      </c>
      <c r="H6" s="177">
        <f t="shared" si="0"/>
        <v>1522.9292857142857</v>
      </c>
      <c r="I6" s="179">
        <f t="shared" si="1"/>
        <v>1100</v>
      </c>
      <c r="J6" s="180" t="s">
        <v>62</v>
      </c>
      <c r="K6" s="180" t="s">
        <v>63</v>
      </c>
      <c r="L6" s="180" t="s">
        <v>42</v>
      </c>
      <c r="M6" s="180"/>
      <c r="N6" s="180" t="s">
        <v>42</v>
      </c>
      <c r="O6" s="181">
        <v>1999</v>
      </c>
      <c r="P6" s="180" t="s">
        <v>64</v>
      </c>
      <c r="Q6" s="172"/>
      <c r="R6" s="158"/>
      <c r="S6" s="158"/>
      <c r="T6" s="158"/>
      <c r="U6" s="158"/>
      <c r="V6" s="158"/>
      <c r="W6" s="158"/>
      <c r="X6" s="158"/>
      <c r="Y6" s="164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64"/>
      <c r="BL6" s="157"/>
      <c r="BM6" s="157"/>
      <c r="BN6" s="157"/>
      <c r="BO6" s="157"/>
      <c r="BP6" s="157"/>
      <c r="BQ6" s="157"/>
      <c r="BR6" s="157"/>
      <c r="BS6" s="157"/>
      <c r="BT6" s="157"/>
      <c r="BU6" s="157"/>
      <c r="BV6" s="157"/>
      <c r="BW6" s="157"/>
      <c r="BX6" s="157"/>
      <c r="BY6" s="157"/>
      <c r="BZ6" s="157"/>
      <c r="CA6" s="157"/>
      <c r="CB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  <c r="CQ6" s="157"/>
      <c r="CR6" s="157"/>
      <c r="CS6" s="157"/>
      <c r="CT6" s="157"/>
      <c r="CU6" s="157"/>
      <c r="CV6" s="157"/>
      <c r="CW6" s="157"/>
      <c r="CX6" s="157"/>
      <c r="CY6" s="157"/>
      <c r="CZ6" s="157"/>
      <c r="DA6" s="157"/>
      <c r="DB6" s="157"/>
      <c r="DC6" s="157"/>
      <c r="DD6" s="157"/>
      <c r="DE6" s="157"/>
      <c r="DF6" s="157"/>
      <c r="DG6" s="157"/>
      <c r="DH6" s="157"/>
      <c r="DI6" s="157"/>
      <c r="DJ6" s="157"/>
      <c r="DK6" s="157"/>
      <c r="DL6" s="157"/>
      <c r="DM6" s="157"/>
      <c r="DN6" s="157"/>
      <c r="DO6" s="157"/>
      <c r="DP6" s="157"/>
      <c r="DQ6" s="157"/>
      <c r="DR6" s="157"/>
      <c r="DS6" s="157"/>
      <c r="DT6" s="157"/>
      <c r="DU6" s="157"/>
      <c r="DV6" s="157"/>
      <c r="DW6" s="157"/>
      <c r="DX6" s="157"/>
      <c r="DY6" s="157"/>
      <c r="DZ6" s="157"/>
      <c r="EA6" s="157"/>
      <c r="EB6" s="157"/>
      <c r="EC6" s="157"/>
      <c r="ED6" s="157"/>
    </row>
    <row r="7" spans="1:134" s="140" customFormat="1" ht="15">
      <c r="A7" s="183" t="s">
        <v>65</v>
      </c>
      <c r="B7" s="183" t="s">
        <v>66</v>
      </c>
      <c r="C7" s="125" t="s">
        <v>46</v>
      </c>
      <c r="D7" s="176" t="s">
        <v>15</v>
      </c>
      <c r="E7" s="177">
        <v>145651.97</v>
      </c>
      <c r="F7" s="177">
        <v>126150</v>
      </c>
      <c r="G7" s="178">
        <v>87</v>
      </c>
      <c r="H7" s="177">
        <f t="shared" si="0"/>
        <v>1674.1605747126437</v>
      </c>
      <c r="I7" s="179">
        <f t="shared" si="1"/>
        <v>1450</v>
      </c>
      <c r="J7" s="180" t="s">
        <v>67</v>
      </c>
      <c r="K7" s="180" t="s">
        <v>41</v>
      </c>
      <c r="L7" s="180" t="s">
        <v>48</v>
      </c>
      <c r="M7" s="180"/>
      <c r="N7" s="180" t="s">
        <v>48</v>
      </c>
      <c r="O7" s="181">
        <v>2006</v>
      </c>
      <c r="P7" s="180" t="s">
        <v>68</v>
      </c>
      <c r="Q7" s="172"/>
      <c r="R7" s="158"/>
      <c r="S7" s="158"/>
      <c r="T7" s="158"/>
      <c r="U7" s="158"/>
      <c r="V7" s="158"/>
      <c r="W7" s="158"/>
      <c r="X7" s="158"/>
      <c r="Y7" s="164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8"/>
      <c r="BG7" s="158"/>
      <c r="BH7" s="158"/>
      <c r="BI7" s="158"/>
      <c r="BJ7" s="158"/>
      <c r="BK7" s="164"/>
      <c r="BL7" s="157"/>
      <c r="BM7" s="157"/>
      <c r="BN7" s="157"/>
      <c r="BO7" s="157"/>
      <c r="BP7" s="157"/>
      <c r="BQ7" s="157"/>
      <c r="BR7" s="157"/>
      <c r="BS7" s="157"/>
      <c r="BT7" s="157"/>
      <c r="BU7" s="157"/>
      <c r="BV7" s="157"/>
      <c r="BW7" s="157"/>
      <c r="BX7" s="157"/>
      <c r="BY7" s="157"/>
      <c r="BZ7" s="157"/>
      <c r="CA7" s="157"/>
      <c r="CB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  <c r="CQ7" s="157"/>
      <c r="CR7" s="157"/>
      <c r="CS7" s="157"/>
      <c r="CT7" s="157"/>
      <c r="CU7" s="157"/>
      <c r="CV7" s="157"/>
      <c r="CW7" s="157"/>
      <c r="CX7" s="157"/>
      <c r="CY7" s="157"/>
      <c r="CZ7" s="157"/>
      <c r="DA7" s="157"/>
      <c r="DB7" s="157"/>
      <c r="DC7" s="157"/>
      <c r="DD7" s="157"/>
      <c r="DE7" s="157"/>
      <c r="DF7" s="157"/>
      <c r="DG7" s="157"/>
      <c r="DH7" s="157"/>
      <c r="DI7" s="157"/>
      <c r="DJ7" s="157"/>
      <c r="DK7" s="157"/>
      <c r="DL7" s="157"/>
      <c r="DM7" s="157"/>
      <c r="DN7" s="157"/>
      <c r="DO7" s="157"/>
      <c r="DP7" s="157"/>
      <c r="DQ7" s="157"/>
      <c r="DR7" s="157"/>
      <c r="DS7" s="157"/>
      <c r="DT7" s="157"/>
      <c r="DU7" s="157"/>
      <c r="DV7" s="157"/>
      <c r="DW7" s="157"/>
      <c r="DX7" s="157"/>
      <c r="DY7" s="157"/>
      <c r="DZ7" s="157"/>
      <c r="EA7" s="157"/>
      <c r="EB7" s="157"/>
      <c r="EC7" s="157"/>
      <c r="ED7" s="157"/>
    </row>
    <row r="8" spans="1:134" s="140" customFormat="1" ht="15" hidden="1">
      <c r="A8" s="183" t="s">
        <v>69</v>
      </c>
      <c r="B8" s="183" t="s">
        <v>70</v>
      </c>
      <c r="C8" s="125" t="s">
        <v>61</v>
      </c>
      <c r="D8" s="176" t="s">
        <v>15</v>
      </c>
      <c r="E8" s="177">
        <v>129200.01</v>
      </c>
      <c r="F8" s="177">
        <v>110500</v>
      </c>
      <c r="G8" s="178">
        <v>85</v>
      </c>
      <c r="H8" s="177">
        <f t="shared" si="0"/>
        <v>1520.0001176470587</v>
      </c>
      <c r="I8" s="179">
        <f t="shared" si="1"/>
        <v>1300</v>
      </c>
      <c r="J8" s="180" t="s">
        <v>71</v>
      </c>
      <c r="K8" s="180" t="s">
        <v>63</v>
      </c>
      <c r="L8" s="180" t="s">
        <v>42</v>
      </c>
      <c r="M8" s="180"/>
      <c r="N8" s="180" t="s">
        <v>42</v>
      </c>
      <c r="O8" s="181">
        <v>2007</v>
      </c>
      <c r="P8" s="180" t="s">
        <v>64</v>
      </c>
      <c r="Q8" s="172"/>
      <c r="R8" s="158"/>
      <c r="S8" s="158"/>
      <c r="T8" s="158"/>
      <c r="U8" s="158"/>
      <c r="V8" s="158"/>
      <c r="W8" s="158"/>
      <c r="X8" s="158"/>
      <c r="Y8" s="164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64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57"/>
      <c r="DF8" s="157"/>
      <c r="DG8" s="157"/>
      <c r="DH8" s="157"/>
      <c r="DI8" s="157"/>
      <c r="DJ8" s="157"/>
      <c r="DK8" s="157"/>
      <c r="DL8" s="157"/>
      <c r="DM8" s="157"/>
      <c r="DN8" s="157"/>
      <c r="DO8" s="157"/>
      <c r="DP8" s="157"/>
      <c r="DQ8" s="157"/>
      <c r="DR8" s="157"/>
      <c r="DS8" s="157"/>
      <c r="DT8" s="157"/>
      <c r="DU8" s="157"/>
      <c r="DV8" s="157"/>
      <c r="DW8" s="157"/>
      <c r="DX8" s="157"/>
      <c r="DY8" s="157"/>
      <c r="DZ8" s="157"/>
      <c r="EA8" s="157"/>
      <c r="EB8" s="157"/>
      <c r="EC8" s="157"/>
      <c r="ED8" s="157"/>
    </row>
    <row r="9" spans="1:134" s="140" customFormat="1" ht="15" hidden="1">
      <c r="A9" s="175" t="s">
        <v>72</v>
      </c>
      <c r="B9" s="114" t="s">
        <v>73</v>
      </c>
      <c r="C9" s="125" t="s">
        <v>14</v>
      </c>
      <c r="D9" s="176" t="s">
        <v>15</v>
      </c>
      <c r="E9" s="177">
        <v>154800</v>
      </c>
      <c r="F9" s="177">
        <v>114700</v>
      </c>
      <c r="G9" s="178">
        <v>74</v>
      </c>
      <c r="H9" s="177">
        <f t="shared" si="0"/>
        <v>2091.8918918918921</v>
      </c>
      <c r="I9" s="179">
        <f t="shared" si="1"/>
        <v>1550</v>
      </c>
      <c r="J9" s="180" t="s">
        <v>74</v>
      </c>
      <c r="K9" s="180" t="s">
        <v>41</v>
      </c>
      <c r="L9" s="180" t="s">
        <v>48</v>
      </c>
      <c r="M9" s="184"/>
      <c r="N9" s="181" t="s">
        <v>42</v>
      </c>
      <c r="O9" s="181">
        <v>2009</v>
      </c>
      <c r="P9" s="180" t="s">
        <v>68</v>
      </c>
      <c r="Q9" s="172"/>
      <c r="R9" s="158"/>
      <c r="S9" s="158"/>
      <c r="T9" s="158"/>
      <c r="U9" s="158"/>
      <c r="V9" s="158"/>
      <c r="W9" s="158"/>
      <c r="X9" s="158"/>
      <c r="Y9" s="164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64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7"/>
      <c r="BZ9" s="157"/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7"/>
      <c r="CP9" s="157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57"/>
      <c r="DF9" s="157"/>
      <c r="DG9" s="157"/>
      <c r="DH9" s="157"/>
      <c r="DI9" s="157"/>
      <c r="DJ9" s="157"/>
      <c r="DK9" s="157"/>
      <c r="DL9" s="157"/>
      <c r="DM9" s="157"/>
      <c r="DN9" s="157"/>
      <c r="DO9" s="157"/>
      <c r="DP9" s="157"/>
      <c r="DQ9" s="157"/>
      <c r="DR9" s="157"/>
      <c r="DS9" s="157"/>
      <c r="DT9" s="157"/>
      <c r="DU9" s="157"/>
      <c r="DV9" s="157"/>
      <c r="DW9" s="157"/>
      <c r="DX9" s="157"/>
      <c r="DY9" s="157"/>
      <c r="DZ9" s="157"/>
      <c r="EA9" s="157"/>
      <c r="EB9" s="157"/>
      <c r="EC9" s="157"/>
      <c r="ED9" s="157"/>
    </row>
    <row r="10" spans="1:134" s="140" customFormat="1" ht="15" hidden="1">
      <c r="A10" s="175" t="s">
        <v>75</v>
      </c>
      <c r="B10" s="114" t="s">
        <v>70</v>
      </c>
      <c r="C10" s="125" t="s">
        <v>61</v>
      </c>
      <c r="D10" s="176" t="s">
        <v>15</v>
      </c>
      <c r="E10" s="177">
        <v>132955.29999999999</v>
      </c>
      <c r="F10" s="177">
        <v>114750</v>
      </c>
      <c r="G10" s="178">
        <v>85</v>
      </c>
      <c r="H10" s="177">
        <f t="shared" si="0"/>
        <v>1564.1799999999998</v>
      </c>
      <c r="I10" s="179">
        <f t="shared" si="1"/>
        <v>1350</v>
      </c>
      <c r="J10" s="180" t="s">
        <v>74</v>
      </c>
      <c r="K10" s="180" t="s">
        <v>63</v>
      </c>
      <c r="L10" s="180" t="s">
        <v>42</v>
      </c>
      <c r="M10" s="180"/>
      <c r="N10" s="180" t="s">
        <v>42</v>
      </c>
      <c r="O10" s="181">
        <v>2013</v>
      </c>
      <c r="P10" s="180" t="s">
        <v>64</v>
      </c>
      <c r="Q10" s="172"/>
      <c r="R10" s="158"/>
      <c r="S10" s="158"/>
      <c r="T10" s="158"/>
      <c r="U10" s="158"/>
      <c r="V10" s="158"/>
      <c r="W10" s="158"/>
      <c r="X10" s="158"/>
      <c r="Y10" s="164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64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57"/>
      <c r="DT10" s="157"/>
      <c r="DU10" s="157"/>
      <c r="DV10" s="157"/>
      <c r="DW10" s="157"/>
      <c r="DX10" s="157"/>
      <c r="DY10" s="157"/>
      <c r="DZ10" s="157"/>
      <c r="EA10" s="157"/>
      <c r="EB10" s="157"/>
      <c r="EC10" s="157"/>
      <c r="ED10" s="157"/>
    </row>
    <row r="11" spans="1:134" s="140" customFormat="1" ht="15" hidden="1">
      <c r="A11" s="175" t="s">
        <v>76</v>
      </c>
      <c r="B11" s="114" t="s">
        <v>77</v>
      </c>
      <c r="C11" s="125" t="s">
        <v>61</v>
      </c>
      <c r="D11" s="176" t="s">
        <v>15</v>
      </c>
      <c r="E11" s="177">
        <v>179940</v>
      </c>
      <c r="F11" s="177">
        <v>179940</v>
      </c>
      <c r="G11" s="178">
        <v>123</v>
      </c>
      <c r="H11" s="177">
        <f t="shared" si="0"/>
        <v>1462.9268292682927</v>
      </c>
      <c r="I11" s="179">
        <f t="shared" si="1"/>
        <v>1462.9268292682927</v>
      </c>
      <c r="J11" s="180" t="s">
        <v>78</v>
      </c>
      <c r="K11" s="180" t="s">
        <v>41</v>
      </c>
      <c r="L11" s="180" t="s">
        <v>48</v>
      </c>
      <c r="M11" s="184"/>
      <c r="N11" s="180" t="s">
        <v>42</v>
      </c>
      <c r="O11" s="181">
        <v>2012</v>
      </c>
      <c r="P11" s="180" t="s">
        <v>79</v>
      </c>
      <c r="Q11" s="172"/>
      <c r="R11" s="158"/>
      <c r="S11" s="158"/>
      <c r="T11" s="158"/>
      <c r="U11" s="158"/>
      <c r="V11" s="158"/>
      <c r="W11" s="158"/>
      <c r="X11" s="158"/>
      <c r="Y11" s="164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64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7"/>
      <c r="BZ11" s="157"/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7"/>
      <c r="CP11" s="157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57"/>
      <c r="DF11" s="157"/>
      <c r="DG11" s="157"/>
      <c r="DH11" s="157"/>
      <c r="DI11" s="157"/>
      <c r="DJ11" s="157"/>
      <c r="DK11" s="157"/>
      <c r="DL11" s="157"/>
      <c r="DM11" s="157"/>
      <c r="DN11" s="157"/>
      <c r="DO11" s="157"/>
      <c r="DP11" s="157"/>
      <c r="DQ11" s="157"/>
      <c r="DR11" s="157"/>
      <c r="DS11" s="157"/>
      <c r="DT11" s="157"/>
      <c r="DU11" s="157"/>
      <c r="DV11" s="157"/>
      <c r="DW11" s="157"/>
      <c r="DX11" s="157"/>
      <c r="DY11" s="157"/>
      <c r="DZ11" s="157"/>
      <c r="EA11" s="157"/>
      <c r="EB11" s="157"/>
      <c r="EC11" s="157"/>
      <c r="ED11" s="157"/>
    </row>
    <row r="12" spans="1:134" s="140" customFormat="1" ht="15" hidden="1">
      <c r="A12" s="183" t="s">
        <v>80</v>
      </c>
      <c r="B12" s="183" t="s">
        <v>81</v>
      </c>
      <c r="C12" s="183" t="s">
        <v>82</v>
      </c>
      <c r="D12" s="176" t="s">
        <v>15</v>
      </c>
      <c r="E12" s="177">
        <v>207600</v>
      </c>
      <c r="F12" s="177">
        <v>183855</v>
      </c>
      <c r="G12" s="178">
        <v>119</v>
      </c>
      <c r="H12" s="177">
        <f t="shared" si="0"/>
        <v>1744.5378151260504</v>
      </c>
      <c r="I12" s="179">
        <f t="shared" si="1"/>
        <v>1545</v>
      </c>
      <c r="J12" s="180" t="s">
        <v>74</v>
      </c>
      <c r="K12" s="180" t="s">
        <v>63</v>
      </c>
      <c r="L12" s="180" t="s">
        <v>42</v>
      </c>
      <c r="M12" s="184"/>
      <c r="N12" s="180" t="s">
        <v>42</v>
      </c>
      <c r="O12" s="181">
        <v>2018</v>
      </c>
      <c r="P12" s="180" t="s">
        <v>68</v>
      </c>
      <c r="Q12" s="172"/>
      <c r="R12" s="158"/>
      <c r="S12" s="158"/>
      <c r="T12" s="158"/>
      <c r="U12" s="158"/>
      <c r="V12" s="158"/>
      <c r="W12" s="158"/>
      <c r="X12" s="158"/>
      <c r="Y12" s="164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64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7"/>
      <c r="BZ12" s="157"/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7"/>
      <c r="CP12" s="157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57"/>
      <c r="DF12" s="157"/>
      <c r="DG12" s="157"/>
      <c r="DH12" s="157"/>
      <c r="DI12" s="157"/>
      <c r="DJ12" s="157"/>
      <c r="DK12" s="157"/>
      <c r="DL12" s="157"/>
      <c r="DM12" s="157"/>
      <c r="DN12" s="157"/>
      <c r="DO12" s="157"/>
      <c r="DP12" s="157"/>
      <c r="DQ12" s="157"/>
      <c r="DR12" s="157"/>
      <c r="DS12" s="157"/>
      <c r="DT12" s="157"/>
      <c r="DU12" s="157"/>
      <c r="DV12" s="157"/>
      <c r="DW12" s="157"/>
      <c r="DX12" s="157"/>
      <c r="DY12" s="157"/>
      <c r="DZ12" s="157"/>
      <c r="EA12" s="157"/>
      <c r="EB12" s="157"/>
      <c r="EC12" s="157"/>
      <c r="ED12" s="157"/>
    </row>
    <row r="13" spans="1:134" s="140" customFormat="1" ht="15" hidden="1">
      <c r="A13" s="175" t="s">
        <v>83</v>
      </c>
      <c r="B13" s="114" t="s">
        <v>84</v>
      </c>
      <c r="C13" s="183" t="s">
        <v>82</v>
      </c>
      <c r="D13" s="176" t="s">
        <v>15</v>
      </c>
      <c r="E13" s="177">
        <v>85051.72</v>
      </c>
      <c r="F13" s="177">
        <v>82650</v>
      </c>
      <c r="G13" s="178">
        <v>57</v>
      </c>
      <c r="H13" s="177">
        <f t="shared" si="0"/>
        <v>1492.1354385964912</v>
      </c>
      <c r="I13" s="179">
        <f t="shared" si="1"/>
        <v>1450</v>
      </c>
      <c r="J13" s="180" t="s">
        <v>67</v>
      </c>
      <c r="K13" s="180" t="s">
        <v>63</v>
      </c>
      <c r="L13" s="180" t="s">
        <v>42</v>
      </c>
      <c r="M13" s="184"/>
      <c r="N13" s="180" t="s">
        <v>42</v>
      </c>
      <c r="O13" s="181">
        <v>2018</v>
      </c>
      <c r="P13" s="180" t="s">
        <v>85</v>
      </c>
      <c r="Q13" s="172"/>
      <c r="R13" s="158"/>
      <c r="S13" s="158"/>
      <c r="T13" s="158"/>
      <c r="U13" s="158"/>
      <c r="V13" s="158"/>
      <c r="W13" s="158"/>
      <c r="X13" s="158"/>
      <c r="Y13" s="164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64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7"/>
      <c r="BZ13" s="157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7"/>
      <c r="CP13" s="157"/>
      <c r="CQ13" s="157"/>
      <c r="CR13" s="157"/>
      <c r="CS13" s="157"/>
      <c r="CT13" s="157"/>
      <c r="CU13" s="157"/>
      <c r="CV13" s="157"/>
      <c r="CW13" s="157"/>
      <c r="CX13" s="157"/>
      <c r="CY13" s="157"/>
      <c r="CZ13" s="157"/>
      <c r="DA13" s="157"/>
      <c r="DB13" s="157"/>
      <c r="DC13" s="157"/>
      <c r="DD13" s="157"/>
      <c r="DE13" s="157"/>
      <c r="DF13" s="157"/>
      <c r="DG13" s="157"/>
      <c r="DH13" s="157"/>
      <c r="DI13" s="157"/>
      <c r="DJ13" s="157"/>
      <c r="DK13" s="157"/>
      <c r="DL13" s="157"/>
      <c r="DM13" s="157"/>
      <c r="DN13" s="157"/>
      <c r="DO13" s="157"/>
      <c r="DP13" s="157"/>
      <c r="DQ13" s="157"/>
      <c r="DR13" s="157"/>
      <c r="DS13" s="157"/>
      <c r="DT13" s="157"/>
      <c r="DU13" s="157"/>
      <c r="DV13" s="157"/>
      <c r="DW13" s="157"/>
      <c r="DX13" s="157"/>
      <c r="DY13" s="157"/>
      <c r="DZ13" s="157"/>
      <c r="EA13" s="157"/>
      <c r="EB13" s="157"/>
      <c r="EC13" s="157"/>
      <c r="ED13" s="157"/>
    </row>
    <row r="14" spans="1:134" s="140" customFormat="1" ht="15" hidden="1">
      <c r="A14" s="175" t="s">
        <v>86</v>
      </c>
      <c r="B14" s="114" t="s">
        <v>87</v>
      </c>
      <c r="C14" s="183" t="s">
        <v>14</v>
      </c>
      <c r="D14" s="176" t="s">
        <v>15</v>
      </c>
      <c r="E14" s="177">
        <v>127577.51</v>
      </c>
      <c r="F14" s="177">
        <v>117150</v>
      </c>
      <c r="G14" s="178">
        <v>71</v>
      </c>
      <c r="H14" s="177">
        <f t="shared" si="0"/>
        <v>1796.8663380281689</v>
      </c>
      <c r="I14" s="179">
        <f t="shared" si="1"/>
        <v>1650</v>
      </c>
      <c r="J14" s="180" t="s">
        <v>67</v>
      </c>
      <c r="K14" s="180" t="s">
        <v>41</v>
      </c>
      <c r="L14" s="180" t="s">
        <v>48</v>
      </c>
      <c r="M14" s="180"/>
      <c r="N14" s="180" t="s">
        <v>42</v>
      </c>
      <c r="O14" s="181">
        <v>2012</v>
      </c>
      <c r="P14" s="180" t="s">
        <v>88</v>
      </c>
      <c r="Q14" s="172"/>
      <c r="R14" s="158"/>
      <c r="S14" s="158"/>
      <c r="T14" s="158"/>
      <c r="U14" s="158"/>
      <c r="V14" s="158"/>
      <c r="W14" s="158"/>
      <c r="X14" s="158"/>
      <c r="Y14" s="164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64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7"/>
      <c r="BZ14" s="157"/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7"/>
      <c r="CP14" s="157"/>
      <c r="CQ14" s="157"/>
      <c r="CR14" s="157"/>
      <c r="CS14" s="157"/>
      <c r="CT14" s="157"/>
      <c r="CU14" s="157"/>
      <c r="CV14" s="157"/>
      <c r="CW14" s="157"/>
      <c r="CX14" s="157"/>
      <c r="CY14" s="157"/>
      <c r="CZ14" s="157"/>
      <c r="DA14" s="157"/>
      <c r="DB14" s="157"/>
      <c r="DC14" s="157"/>
      <c r="DD14" s="157"/>
      <c r="DE14" s="157"/>
      <c r="DF14" s="157"/>
      <c r="DG14" s="157"/>
      <c r="DH14" s="157"/>
      <c r="DI14" s="157"/>
      <c r="DJ14" s="157"/>
      <c r="DK14" s="157"/>
      <c r="DL14" s="157"/>
      <c r="DM14" s="157"/>
      <c r="DN14" s="157"/>
      <c r="DO14" s="157"/>
      <c r="DP14" s="157"/>
      <c r="DQ14" s="157"/>
      <c r="DR14" s="157"/>
      <c r="DS14" s="157"/>
      <c r="DT14" s="157"/>
      <c r="DU14" s="157"/>
      <c r="DV14" s="157"/>
      <c r="DW14" s="157"/>
      <c r="DX14" s="157"/>
      <c r="DY14" s="157"/>
      <c r="DZ14" s="157"/>
      <c r="EA14" s="157"/>
      <c r="EB14" s="157"/>
      <c r="EC14" s="157"/>
      <c r="ED14" s="157"/>
    </row>
    <row r="15" spans="1:134" s="140" customFormat="1" ht="15" hidden="1">
      <c r="A15" s="175" t="s">
        <v>89</v>
      </c>
      <c r="B15" s="114" t="s">
        <v>90</v>
      </c>
      <c r="C15" s="183" t="s">
        <v>91</v>
      </c>
      <c r="D15" s="176" t="s">
        <v>15</v>
      </c>
      <c r="E15" s="177">
        <v>72911.039999999994</v>
      </c>
      <c r="F15" s="177">
        <v>72911.039999999994</v>
      </c>
      <c r="G15" s="178">
        <v>44</v>
      </c>
      <c r="H15" s="177">
        <f t="shared" si="0"/>
        <v>1657.0690909090908</v>
      </c>
      <c r="I15" s="179">
        <f t="shared" si="1"/>
        <v>1657.0690909090908</v>
      </c>
      <c r="J15" s="180" t="s">
        <v>53</v>
      </c>
      <c r="K15" s="180" t="s">
        <v>41</v>
      </c>
      <c r="L15" s="180" t="s">
        <v>48</v>
      </c>
      <c r="M15" s="184"/>
      <c r="N15" s="180" t="s">
        <v>42</v>
      </c>
      <c r="O15" s="181">
        <v>2019</v>
      </c>
      <c r="P15" s="180" t="s">
        <v>92</v>
      </c>
      <c r="Q15" s="172"/>
      <c r="R15" s="158"/>
      <c r="S15" s="158"/>
      <c r="T15" s="158"/>
      <c r="U15" s="158"/>
      <c r="V15" s="158"/>
      <c r="W15" s="158"/>
      <c r="X15" s="158"/>
      <c r="Y15" s="164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64"/>
      <c r="BL15" s="157"/>
      <c r="BM15" s="157"/>
      <c r="BN15" s="157"/>
      <c r="BO15" s="157"/>
      <c r="BP15" s="157"/>
      <c r="BQ15" s="157"/>
      <c r="BR15" s="157"/>
      <c r="BS15" s="157"/>
      <c r="BT15" s="157"/>
      <c r="BU15" s="157"/>
      <c r="BV15" s="157"/>
      <c r="BW15" s="157"/>
      <c r="BX15" s="157"/>
      <c r="BY15" s="157"/>
      <c r="BZ15" s="157"/>
      <c r="CA15" s="157"/>
      <c r="CB15" s="157"/>
      <c r="CC15" s="157"/>
      <c r="CD15" s="157"/>
      <c r="CE15" s="157"/>
      <c r="CF15" s="157"/>
      <c r="CG15" s="157"/>
      <c r="CH15" s="157"/>
      <c r="CI15" s="157"/>
      <c r="CJ15" s="157"/>
      <c r="CK15" s="157"/>
      <c r="CL15" s="157"/>
      <c r="CM15" s="157"/>
      <c r="CN15" s="157"/>
      <c r="CO15" s="157"/>
      <c r="CP15" s="157"/>
      <c r="CQ15" s="157"/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7"/>
      <c r="DE15" s="157"/>
      <c r="DF15" s="157"/>
      <c r="DG15" s="157"/>
      <c r="DH15" s="157"/>
      <c r="DI15" s="157"/>
      <c r="DJ15" s="157"/>
      <c r="DK15" s="157"/>
      <c r="DL15" s="157"/>
      <c r="DM15" s="157"/>
      <c r="DN15" s="157"/>
      <c r="DO15" s="157"/>
      <c r="DP15" s="157"/>
      <c r="DQ15" s="157"/>
      <c r="DR15" s="157"/>
      <c r="DS15" s="157"/>
      <c r="DT15" s="157"/>
      <c r="DU15" s="157"/>
      <c r="DV15" s="157"/>
      <c r="DW15" s="157"/>
      <c r="DX15" s="157"/>
      <c r="DY15" s="157"/>
      <c r="DZ15" s="157"/>
      <c r="EA15" s="157"/>
      <c r="EB15" s="157"/>
      <c r="EC15" s="157"/>
      <c r="ED15" s="157"/>
    </row>
    <row r="16" spans="1:134" s="140" customFormat="1" ht="15" hidden="1">
      <c r="A16" s="175" t="s">
        <v>93</v>
      </c>
      <c r="B16" s="114" t="s">
        <v>94</v>
      </c>
      <c r="C16" s="183" t="s">
        <v>52</v>
      </c>
      <c r="D16" s="176" t="s">
        <v>15</v>
      </c>
      <c r="E16" s="177">
        <v>76500</v>
      </c>
      <c r="F16" s="177">
        <v>76500</v>
      </c>
      <c r="G16" s="178">
        <v>45</v>
      </c>
      <c r="H16" s="177">
        <f t="shared" si="0"/>
        <v>1700</v>
      </c>
      <c r="I16" s="179">
        <f t="shared" si="1"/>
        <v>1700</v>
      </c>
      <c r="J16" s="180" t="s">
        <v>95</v>
      </c>
      <c r="K16" s="180" t="s">
        <v>63</v>
      </c>
      <c r="L16" s="180" t="s">
        <v>42</v>
      </c>
      <c r="M16" s="184"/>
      <c r="N16" s="180" t="s">
        <v>42</v>
      </c>
      <c r="O16" s="181">
        <v>2020</v>
      </c>
      <c r="P16" s="180" t="s">
        <v>54</v>
      </c>
      <c r="Q16" s="172"/>
      <c r="R16" s="158"/>
      <c r="S16" s="158"/>
      <c r="T16" s="158"/>
      <c r="U16" s="158"/>
      <c r="V16" s="158"/>
      <c r="W16" s="158"/>
      <c r="X16" s="158"/>
      <c r="Y16" s="164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64"/>
      <c r="BL16" s="157"/>
      <c r="BM16" s="157"/>
      <c r="BN16" s="157"/>
      <c r="BO16" s="157"/>
      <c r="BP16" s="157"/>
      <c r="BQ16" s="157"/>
      <c r="BR16" s="157"/>
      <c r="BS16" s="157"/>
      <c r="BT16" s="157"/>
      <c r="BU16" s="157"/>
      <c r="BV16" s="157"/>
      <c r="BW16" s="157"/>
      <c r="BX16" s="157"/>
      <c r="BY16" s="157"/>
      <c r="BZ16" s="157"/>
      <c r="CA16" s="157"/>
      <c r="CB16" s="157"/>
      <c r="CC16" s="157"/>
      <c r="CD16" s="157"/>
      <c r="CE16" s="157"/>
      <c r="CF16" s="157"/>
      <c r="CG16" s="157"/>
      <c r="CH16" s="157"/>
      <c r="CI16" s="157"/>
      <c r="CJ16" s="157"/>
      <c r="CK16" s="157"/>
      <c r="CL16" s="157"/>
      <c r="CM16" s="157"/>
      <c r="CN16" s="157"/>
      <c r="CO16" s="157"/>
      <c r="CP16" s="157"/>
      <c r="CQ16" s="157"/>
      <c r="CR16" s="157"/>
      <c r="CS16" s="157"/>
      <c r="CT16" s="157"/>
      <c r="CU16" s="157"/>
      <c r="CV16" s="157"/>
      <c r="CW16" s="157"/>
      <c r="CX16" s="157"/>
      <c r="CY16" s="157"/>
      <c r="CZ16" s="157"/>
      <c r="DA16" s="157"/>
      <c r="DB16" s="157"/>
      <c r="DC16" s="157"/>
      <c r="DD16" s="157"/>
      <c r="DE16" s="157"/>
      <c r="DF16" s="157"/>
      <c r="DG16" s="157"/>
      <c r="DH16" s="157"/>
      <c r="DI16" s="157"/>
      <c r="DJ16" s="157"/>
      <c r="DK16" s="157"/>
      <c r="DL16" s="157"/>
      <c r="DM16" s="157"/>
      <c r="DN16" s="157"/>
      <c r="DO16" s="157"/>
      <c r="DP16" s="157"/>
      <c r="DQ16" s="157"/>
      <c r="DR16" s="157"/>
      <c r="DS16" s="157"/>
      <c r="DT16" s="157"/>
      <c r="DU16" s="157"/>
      <c r="DV16" s="157"/>
      <c r="DW16" s="157"/>
      <c r="DX16" s="157"/>
      <c r="DY16" s="157"/>
      <c r="DZ16" s="157"/>
      <c r="EA16" s="157"/>
      <c r="EB16" s="157"/>
      <c r="EC16" s="157"/>
      <c r="ED16" s="157"/>
    </row>
    <row r="17" spans="1:134" s="140" customFormat="1" ht="15" hidden="1">
      <c r="A17" s="175" t="s">
        <v>96</v>
      </c>
      <c r="B17" s="114" t="s">
        <v>51</v>
      </c>
      <c r="C17" s="125" t="s">
        <v>52</v>
      </c>
      <c r="D17" s="176" t="s">
        <v>15</v>
      </c>
      <c r="E17" s="177">
        <v>113856.01</v>
      </c>
      <c r="F17" s="177">
        <v>110400</v>
      </c>
      <c r="G17" s="178">
        <v>69</v>
      </c>
      <c r="H17" s="177">
        <f t="shared" si="0"/>
        <v>1650.0871014492752</v>
      </c>
      <c r="I17" s="179">
        <f t="shared" si="1"/>
        <v>1600</v>
      </c>
      <c r="J17" s="125" t="s">
        <v>97</v>
      </c>
      <c r="K17" s="125" t="s">
        <v>63</v>
      </c>
      <c r="L17" s="125" t="s">
        <v>42</v>
      </c>
      <c r="M17" s="185"/>
      <c r="N17" s="125" t="s">
        <v>42</v>
      </c>
      <c r="O17" s="186">
        <v>2021</v>
      </c>
      <c r="P17" s="125" t="s">
        <v>54</v>
      </c>
      <c r="Q17" s="172"/>
      <c r="R17" s="158"/>
      <c r="S17" s="158"/>
      <c r="T17" s="158"/>
      <c r="U17" s="158"/>
      <c r="V17" s="158"/>
      <c r="W17" s="158"/>
      <c r="X17" s="158"/>
      <c r="Y17" s="164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64"/>
      <c r="BL17" s="157"/>
      <c r="BM17" s="157"/>
      <c r="BN17" s="157"/>
      <c r="BO17" s="157"/>
      <c r="BP17" s="157"/>
      <c r="BQ17" s="157"/>
      <c r="BR17" s="157"/>
      <c r="BS17" s="157"/>
      <c r="BT17" s="157"/>
      <c r="BU17" s="157"/>
      <c r="BV17" s="157"/>
      <c r="BW17" s="157"/>
      <c r="BX17" s="157"/>
      <c r="BY17" s="157"/>
      <c r="BZ17" s="157"/>
      <c r="CA17" s="157"/>
      <c r="CB17" s="157"/>
      <c r="CC17" s="157"/>
      <c r="CD17" s="157"/>
      <c r="CE17" s="157"/>
      <c r="CF17" s="157"/>
      <c r="CG17" s="157"/>
      <c r="CH17" s="157"/>
      <c r="CI17" s="157"/>
      <c r="CJ17" s="157"/>
      <c r="CK17" s="157"/>
      <c r="CL17" s="157"/>
      <c r="CM17" s="157"/>
      <c r="CN17" s="157"/>
      <c r="CO17" s="157"/>
      <c r="CP17" s="157"/>
      <c r="CQ17" s="157"/>
      <c r="CR17" s="157"/>
      <c r="CS17" s="157"/>
      <c r="CT17" s="157"/>
      <c r="CU17" s="157"/>
      <c r="CV17" s="157"/>
      <c r="CW17" s="157"/>
      <c r="CX17" s="157"/>
      <c r="CY17" s="157"/>
      <c r="CZ17" s="157"/>
      <c r="DA17" s="157"/>
      <c r="DB17" s="157"/>
      <c r="DC17" s="157"/>
      <c r="DD17" s="157"/>
      <c r="DE17" s="157"/>
      <c r="DF17" s="157"/>
      <c r="DG17" s="157"/>
      <c r="DH17" s="157"/>
      <c r="DI17" s="157"/>
      <c r="DJ17" s="157"/>
      <c r="DK17" s="157"/>
      <c r="DL17" s="157"/>
      <c r="DM17" s="157"/>
      <c r="DN17" s="157"/>
      <c r="DO17" s="157"/>
      <c r="DP17" s="157"/>
      <c r="DQ17" s="157"/>
      <c r="DR17" s="157"/>
      <c r="DS17" s="157"/>
      <c r="DT17" s="157"/>
      <c r="DU17" s="157"/>
      <c r="DV17" s="157"/>
      <c r="DW17" s="157"/>
      <c r="DX17" s="157"/>
      <c r="DY17" s="157"/>
      <c r="DZ17" s="157"/>
      <c r="EA17" s="157"/>
      <c r="EB17" s="157"/>
      <c r="EC17" s="157"/>
      <c r="ED17" s="157"/>
    </row>
    <row r="18" spans="1:134" s="140" customFormat="1" ht="30" hidden="1">
      <c r="A18" s="175" t="s">
        <v>98</v>
      </c>
      <c r="B18" s="114" t="s">
        <v>99</v>
      </c>
      <c r="C18" s="183" t="s">
        <v>57</v>
      </c>
      <c r="D18" s="176" t="s">
        <v>15</v>
      </c>
      <c r="E18" s="177">
        <v>108430.78</v>
      </c>
      <c r="F18" s="177">
        <v>91350</v>
      </c>
      <c r="G18" s="178">
        <v>63</v>
      </c>
      <c r="H18" s="177">
        <f t="shared" si="0"/>
        <v>1721.123492063492</v>
      </c>
      <c r="I18" s="179">
        <f t="shared" si="1"/>
        <v>1450</v>
      </c>
      <c r="J18" s="125" t="s">
        <v>16</v>
      </c>
      <c r="K18" s="125" t="s">
        <v>63</v>
      </c>
      <c r="L18" s="125" t="s">
        <v>42</v>
      </c>
      <c r="M18" s="184"/>
      <c r="N18" s="125" t="s">
        <v>42</v>
      </c>
      <c r="O18" s="186">
        <v>2005</v>
      </c>
      <c r="P18" s="125" t="s">
        <v>88</v>
      </c>
      <c r="Q18" s="172"/>
      <c r="R18" s="158"/>
      <c r="S18" s="158"/>
      <c r="T18" s="158"/>
      <c r="U18" s="158"/>
      <c r="V18" s="158"/>
      <c r="W18" s="158"/>
      <c r="X18" s="158"/>
      <c r="Y18" s="164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64"/>
      <c r="BL18" s="157"/>
      <c r="BM18" s="157"/>
      <c r="BN18" s="157"/>
      <c r="BO18" s="157"/>
      <c r="BP18" s="157"/>
      <c r="BQ18" s="157"/>
      <c r="BR18" s="157"/>
      <c r="BS18" s="157"/>
      <c r="BT18" s="157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157"/>
      <c r="DQ18" s="157"/>
      <c r="DR18" s="157"/>
      <c r="DS18" s="157"/>
      <c r="DT18" s="157"/>
      <c r="DU18" s="157"/>
      <c r="DV18" s="157"/>
      <c r="DW18" s="157"/>
      <c r="DX18" s="157"/>
      <c r="DY18" s="157"/>
      <c r="DZ18" s="157"/>
      <c r="EA18" s="157"/>
      <c r="EB18" s="157"/>
      <c r="EC18" s="157"/>
      <c r="ED18" s="157"/>
    </row>
    <row r="19" spans="1:134" s="140" customFormat="1" ht="15" hidden="1">
      <c r="A19" s="175" t="s">
        <v>100</v>
      </c>
      <c r="B19" s="114" t="s">
        <v>101</v>
      </c>
      <c r="C19" s="183" t="s">
        <v>14</v>
      </c>
      <c r="D19" s="176" t="s">
        <v>15</v>
      </c>
      <c r="E19" s="177">
        <v>115728.46</v>
      </c>
      <c r="F19" s="177">
        <v>105000</v>
      </c>
      <c r="G19" s="178">
        <v>70</v>
      </c>
      <c r="H19" s="177">
        <f t="shared" si="0"/>
        <v>1653.2637142857143</v>
      </c>
      <c r="I19" s="179">
        <f t="shared" si="1"/>
        <v>1500</v>
      </c>
      <c r="J19" s="125" t="s">
        <v>67</v>
      </c>
      <c r="K19" s="125" t="s">
        <v>41</v>
      </c>
      <c r="L19" s="125" t="s">
        <v>48</v>
      </c>
      <c r="M19" s="184"/>
      <c r="N19" s="125" t="s">
        <v>42</v>
      </c>
      <c r="O19" s="186">
        <v>2008</v>
      </c>
      <c r="P19" s="125" t="s">
        <v>58</v>
      </c>
      <c r="Q19" s="172"/>
      <c r="R19" s="158"/>
      <c r="S19" s="158"/>
      <c r="T19" s="158"/>
      <c r="U19" s="158"/>
      <c r="V19" s="158"/>
      <c r="W19" s="158"/>
      <c r="X19" s="158"/>
      <c r="Y19" s="164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64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157"/>
      <c r="DQ19" s="157"/>
      <c r="DR19" s="157"/>
      <c r="DS19" s="157"/>
      <c r="DT19" s="157"/>
      <c r="DU19" s="157"/>
      <c r="DV19" s="157"/>
      <c r="DW19" s="157"/>
      <c r="DX19" s="157"/>
      <c r="DY19" s="157"/>
      <c r="DZ19" s="157"/>
      <c r="EA19" s="157"/>
      <c r="EB19" s="157"/>
      <c r="EC19" s="157"/>
      <c r="ED19" s="157"/>
    </row>
    <row r="20" spans="1:134" s="140" customFormat="1" ht="15" hidden="1">
      <c r="A20" s="175" t="s">
        <v>102</v>
      </c>
      <c r="B20" s="114" t="s">
        <v>103</v>
      </c>
      <c r="C20" s="183" t="s">
        <v>104</v>
      </c>
      <c r="D20" s="176" t="s">
        <v>15</v>
      </c>
      <c r="E20" s="177">
        <v>75100.38</v>
      </c>
      <c r="F20" s="177">
        <v>69000</v>
      </c>
      <c r="G20" s="178">
        <v>46</v>
      </c>
      <c r="H20" s="177">
        <f t="shared" si="0"/>
        <v>1632.6169565217392</v>
      </c>
      <c r="I20" s="182">
        <f t="shared" si="1"/>
        <v>1500</v>
      </c>
      <c r="J20" s="125" t="s">
        <v>67</v>
      </c>
      <c r="K20" s="125" t="s">
        <v>41</v>
      </c>
      <c r="L20" s="125" t="s">
        <v>42</v>
      </c>
      <c r="M20" s="184"/>
      <c r="N20" s="125" t="s">
        <v>42</v>
      </c>
      <c r="O20" s="186">
        <v>2002</v>
      </c>
      <c r="P20" s="125" t="s">
        <v>58</v>
      </c>
      <c r="Q20" s="172"/>
      <c r="R20" s="158"/>
      <c r="S20" s="158"/>
      <c r="T20" s="158"/>
      <c r="U20" s="158"/>
      <c r="V20" s="158"/>
      <c r="W20" s="158"/>
      <c r="X20" s="158"/>
      <c r="Y20" s="164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64"/>
      <c r="BL20" s="157"/>
      <c r="BM20" s="157"/>
      <c r="BN20" s="157"/>
      <c r="BO20" s="157"/>
      <c r="BP20" s="157"/>
      <c r="BQ20" s="157"/>
      <c r="BR20" s="157"/>
      <c r="BS20" s="157"/>
      <c r="BT20" s="157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157"/>
      <c r="DQ20" s="157"/>
      <c r="DR20" s="157"/>
      <c r="DS20" s="157"/>
      <c r="DT20" s="157"/>
      <c r="DU20" s="157"/>
      <c r="DV20" s="157"/>
      <c r="DW20" s="157"/>
      <c r="DX20" s="157"/>
      <c r="DY20" s="157"/>
      <c r="DZ20" s="157"/>
      <c r="EA20" s="157"/>
      <c r="EB20" s="157"/>
      <c r="EC20" s="157"/>
      <c r="ED20" s="157"/>
    </row>
    <row r="21" spans="1:134" s="140" customFormat="1" ht="15" hidden="1">
      <c r="A21" s="175" t="s">
        <v>105</v>
      </c>
      <c r="B21" s="114" t="s">
        <v>106</v>
      </c>
      <c r="C21" s="125" t="s">
        <v>82</v>
      </c>
      <c r="D21" s="176" t="s">
        <v>15</v>
      </c>
      <c r="E21" s="177">
        <v>101099.14</v>
      </c>
      <c r="F21" s="177">
        <v>89900</v>
      </c>
      <c r="G21" s="178">
        <v>62</v>
      </c>
      <c r="H21" s="177">
        <f t="shared" si="0"/>
        <v>1630.6312903225805</v>
      </c>
      <c r="I21" s="179">
        <f t="shared" si="1"/>
        <v>1450</v>
      </c>
      <c r="J21" s="125" t="s">
        <v>23</v>
      </c>
      <c r="K21" s="125" t="s">
        <v>63</v>
      </c>
      <c r="L21" s="125" t="s">
        <v>42</v>
      </c>
      <c r="M21" s="187"/>
      <c r="N21" s="125" t="s">
        <v>42</v>
      </c>
      <c r="O21" s="186">
        <v>2010</v>
      </c>
      <c r="P21" s="125" t="s">
        <v>85</v>
      </c>
      <c r="Q21" s="172"/>
      <c r="R21" s="158"/>
      <c r="S21" s="158"/>
      <c r="T21" s="158"/>
      <c r="U21" s="158"/>
      <c r="V21" s="158"/>
      <c r="W21" s="158"/>
      <c r="X21" s="158"/>
      <c r="Y21" s="164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64"/>
      <c r="BL21" s="157"/>
      <c r="BM21" s="157"/>
      <c r="BN21" s="157"/>
      <c r="BO21" s="157"/>
      <c r="BP21" s="157"/>
      <c r="BQ21" s="157"/>
      <c r="BR21" s="157"/>
      <c r="BS21" s="157"/>
      <c r="BT21" s="157"/>
      <c r="BU21" s="157"/>
      <c r="BV21" s="157"/>
      <c r="BW21" s="157"/>
      <c r="BX21" s="157"/>
      <c r="BY21" s="157"/>
      <c r="BZ21" s="157"/>
      <c r="CA21" s="157"/>
      <c r="CB21" s="157"/>
      <c r="CC21" s="157"/>
      <c r="CD21" s="157"/>
      <c r="CE21" s="157"/>
      <c r="CF21" s="157"/>
      <c r="CG21" s="157"/>
      <c r="CH21" s="157"/>
      <c r="CI21" s="157"/>
      <c r="CJ21" s="157"/>
      <c r="CK21" s="157"/>
      <c r="CL21" s="157"/>
      <c r="CM21" s="157"/>
      <c r="CN21" s="157"/>
      <c r="CO21" s="157"/>
      <c r="CP21" s="157"/>
      <c r="CQ21" s="157"/>
      <c r="CR21" s="157"/>
      <c r="CS21" s="157"/>
      <c r="CT21" s="157"/>
      <c r="CU21" s="157"/>
      <c r="CV21" s="157"/>
      <c r="CW21" s="157"/>
      <c r="CX21" s="157"/>
      <c r="CY21" s="157"/>
      <c r="CZ21" s="157"/>
      <c r="DA21" s="157"/>
      <c r="DB21" s="157"/>
      <c r="DC21" s="157"/>
      <c r="DD21" s="157"/>
      <c r="DE21" s="157"/>
      <c r="DF21" s="157"/>
      <c r="DG21" s="157"/>
      <c r="DH21" s="157"/>
      <c r="DI21" s="157"/>
      <c r="DJ21" s="157"/>
      <c r="DK21" s="157"/>
      <c r="DL21" s="157"/>
      <c r="DM21" s="157"/>
      <c r="DN21" s="157"/>
      <c r="DO21" s="157"/>
      <c r="DP21" s="157"/>
      <c r="DQ21" s="157"/>
      <c r="DR21" s="157"/>
      <c r="DS21" s="157"/>
      <c r="DT21" s="157"/>
      <c r="DU21" s="157"/>
      <c r="DV21" s="157"/>
      <c r="DW21" s="157"/>
      <c r="DX21" s="157"/>
      <c r="DY21" s="157"/>
      <c r="DZ21" s="157"/>
      <c r="EA21" s="157"/>
      <c r="EB21" s="157"/>
      <c r="EC21" s="157"/>
      <c r="ED21" s="157"/>
    </row>
    <row r="22" spans="1:134" s="140" customFormat="1" ht="15" hidden="1">
      <c r="A22" s="175" t="s">
        <v>107</v>
      </c>
      <c r="B22" s="114" t="s">
        <v>108</v>
      </c>
      <c r="C22" s="125" t="s">
        <v>109</v>
      </c>
      <c r="D22" s="176" t="s">
        <v>15</v>
      </c>
      <c r="E22" s="177">
        <v>108025.21</v>
      </c>
      <c r="F22" s="177">
        <v>77000</v>
      </c>
      <c r="G22" s="178">
        <v>55</v>
      </c>
      <c r="H22" s="177">
        <f t="shared" si="0"/>
        <v>1964.0947272727274</v>
      </c>
      <c r="I22" s="182">
        <f t="shared" si="1"/>
        <v>1400</v>
      </c>
      <c r="J22" s="125" t="s">
        <v>67</v>
      </c>
      <c r="K22" s="125" t="s">
        <v>41</v>
      </c>
      <c r="L22" s="125" t="s">
        <v>42</v>
      </c>
      <c r="M22" s="125"/>
      <c r="N22" s="125" t="s">
        <v>42</v>
      </c>
      <c r="O22" s="186">
        <v>2002</v>
      </c>
      <c r="P22" s="125" t="s">
        <v>110</v>
      </c>
      <c r="Q22" s="172"/>
      <c r="R22" s="158"/>
      <c r="S22" s="158"/>
      <c r="T22" s="158"/>
      <c r="U22" s="158"/>
      <c r="V22" s="158"/>
      <c r="W22" s="158"/>
      <c r="X22" s="158"/>
      <c r="Y22" s="164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64"/>
      <c r="BL22" s="157"/>
      <c r="BM22" s="157"/>
      <c r="BN22" s="157"/>
      <c r="BO22" s="157"/>
      <c r="BP22" s="157"/>
      <c r="BQ22" s="157"/>
      <c r="BR22" s="157"/>
      <c r="BS22" s="157"/>
      <c r="BT22" s="157"/>
      <c r="BU22" s="157"/>
      <c r="BV22" s="157"/>
      <c r="BW22" s="157"/>
      <c r="BX22" s="157"/>
      <c r="BY22" s="157"/>
      <c r="BZ22" s="157"/>
      <c r="CA22" s="157"/>
      <c r="CB22" s="157"/>
      <c r="CC22" s="157"/>
      <c r="CD22" s="157"/>
      <c r="CE22" s="157"/>
      <c r="CF22" s="157"/>
      <c r="CG22" s="157"/>
      <c r="CH22" s="157"/>
      <c r="CI22" s="157"/>
      <c r="CJ22" s="157"/>
      <c r="CK22" s="157"/>
      <c r="CL22" s="157"/>
      <c r="CM22" s="157"/>
      <c r="CN22" s="157"/>
      <c r="CO22" s="157"/>
      <c r="CP22" s="157"/>
      <c r="CQ22" s="157"/>
      <c r="CR22" s="157"/>
      <c r="CS22" s="157"/>
      <c r="CT22" s="157"/>
      <c r="CU22" s="157"/>
      <c r="CV22" s="157"/>
      <c r="CW22" s="157"/>
      <c r="CX22" s="157"/>
      <c r="CY22" s="157"/>
      <c r="CZ22" s="157"/>
      <c r="DA22" s="157"/>
      <c r="DB22" s="157"/>
      <c r="DC22" s="157"/>
      <c r="DD22" s="157"/>
      <c r="DE22" s="157"/>
      <c r="DF22" s="157"/>
      <c r="DG22" s="157"/>
      <c r="DH22" s="157"/>
      <c r="DI22" s="157"/>
      <c r="DJ22" s="157"/>
      <c r="DK22" s="157"/>
      <c r="DL22" s="157"/>
      <c r="DM22" s="157"/>
      <c r="DN22" s="157"/>
      <c r="DO22" s="157"/>
      <c r="DP22" s="157"/>
      <c r="DQ22" s="157"/>
      <c r="DR22" s="157"/>
      <c r="DS22" s="157"/>
      <c r="DT22" s="157"/>
      <c r="DU22" s="157"/>
      <c r="DV22" s="157"/>
      <c r="DW22" s="157"/>
      <c r="DX22" s="157"/>
      <c r="DY22" s="157"/>
      <c r="DZ22" s="157"/>
      <c r="EA22" s="157"/>
      <c r="EB22" s="157"/>
      <c r="EC22" s="157"/>
      <c r="ED22" s="157"/>
    </row>
    <row r="23" spans="1:134" s="140" customFormat="1" ht="15" hidden="1">
      <c r="A23" s="175" t="s">
        <v>111</v>
      </c>
      <c r="B23" s="114" t="s">
        <v>101</v>
      </c>
      <c r="C23" s="125" t="s">
        <v>14</v>
      </c>
      <c r="D23" s="176" t="s">
        <v>15</v>
      </c>
      <c r="E23" s="177">
        <v>76700.88</v>
      </c>
      <c r="F23" s="177">
        <v>67500</v>
      </c>
      <c r="G23" s="178">
        <v>45</v>
      </c>
      <c r="H23" s="177">
        <f t="shared" si="0"/>
        <v>1704.4640000000002</v>
      </c>
      <c r="I23" s="179">
        <f t="shared" si="1"/>
        <v>1500</v>
      </c>
      <c r="J23" s="125" t="s">
        <v>112</v>
      </c>
      <c r="K23" s="125" t="s">
        <v>41</v>
      </c>
      <c r="L23" s="125" t="s">
        <v>48</v>
      </c>
      <c r="M23" s="125"/>
      <c r="N23" s="125" t="s">
        <v>42</v>
      </c>
      <c r="O23" s="186">
        <v>2012</v>
      </c>
      <c r="P23" s="125" t="s">
        <v>113</v>
      </c>
      <c r="Q23" s="172"/>
      <c r="R23" s="158"/>
      <c r="S23" s="158"/>
      <c r="T23" s="158"/>
      <c r="U23" s="158"/>
      <c r="V23" s="158"/>
      <c r="W23" s="158"/>
      <c r="X23" s="158"/>
      <c r="Y23" s="164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64"/>
      <c r="BL23" s="157"/>
      <c r="BM23" s="157"/>
      <c r="BN23" s="157"/>
      <c r="BO23" s="157"/>
      <c r="BP23" s="157"/>
      <c r="BQ23" s="157"/>
      <c r="BR23" s="157"/>
      <c r="BS23" s="157"/>
      <c r="BT23" s="157"/>
      <c r="BU23" s="157"/>
      <c r="BV23" s="157"/>
      <c r="BW23" s="157"/>
      <c r="BX23" s="157"/>
      <c r="BY23" s="157"/>
      <c r="BZ23" s="157"/>
      <c r="CA23" s="157"/>
      <c r="CB23" s="157"/>
      <c r="CC23" s="157"/>
      <c r="CD23" s="157"/>
      <c r="CE23" s="157"/>
      <c r="CF23" s="157"/>
      <c r="CG23" s="157"/>
      <c r="CH23" s="157"/>
      <c r="CI23" s="157"/>
      <c r="CJ23" s="157"/>
      <c r="CK23" s="157"/>
      <c r="CL23" s="157"/>
      <c r="CM23" s="157"/>
      <c r="CN23" s="157"/>
      <c r="CO23" s="157"/>
      <c r="CP23" s="157"/>
      <c r="CQ23" s="157"/>
      <c r="CR23" s="157"/>
      <c r="CS23" s="157"/>
      <c r="CT23" s="157"/>
      <c r="CU23" s="157"/>
      <c r="CV23" s="157"/>
      <c r="CW23" s="157"/>
      <c r="CX23" s="157"/>
      <c r="CY23" s="157"/>
      <c r="CZ23" s="157"/>
      <c r="DA23" s="157"/>
      <c r="DB23" s="157"/>
      <c r="DC23" s="157"/>
      <c r="DD23" s="157"/>
      <c r="DE23" s="157"/>
      <c r="DF23" s="157"/>
      <c r="DG23" s="157"/>
      <c r="DH23" s="157"/>
      <c r="DI23" s="157"/>
      <c r="DJ23" s="157"/>
      <c r="DK23" s="157"/>
      <c r="DL23" s="157"/>
      <c r="DM23" s="157"/>
      <c r="DN23" s="157"/>
      <c r="DO23" s="157"/>
      <c r="DP23" s="157"/>
      <c r="DQ23" s="157"/>
      <c r="DR23" s="157"/>
      <c r="DS23" s="157"/>
      <c r="DT23" s="157"/>
      <c r="DU23" s="157"/>
      <c r="DV23" s="157"/>
      <c r="DW23" s="157"/>
      <c r="DX23" s="157"/>
      <c r="DY23" s="157"/>
      <c r="DZ23" s="157"/>
      <c r="EA23" s="157"/>
      <c r="EB23" s="157"/>
      <c r="EC23" s="157"/>
      <c r="ED23" s="157"/>
    </row>
    <row r="24" spans="1:134" s="140" customFormat="1" ht="15">
      <c r="A24" s="175" t="s">
        <v>114</v>
      </c>
      <c r="B24" s="114" t="s">
        <v>66</v>
      </c>
      <c r="C24" s="115" t="s">
        <v>46</v>
      </c>
      <c r="D24" s="111" t="s">
        <v>15</v>
      </c>
      <c r="E24" s="177">
        <v>108000</v>
      </c>
      <c r="F24" s="177">
        <v>81200</v>
      </c>
      <c r="G24" s="178">
        <v>56</v>
      </c>
      <c r="H24" s="177">
        <f t="shared" si="0"/>
        <v>1928.5714285714287</v>
      </c>
      <c r="I24" s="179">
        <f t="shared" si="1"/>
        <v>1450</v>
      </c>
      <c r="J24" s="125" t="s">
        <v>115</v>
      </c>
      <c r="K24" s="125" t="s">
        <v>41</v>
      </c>
      <c r="L24" s="125" t="s">
        <v>48</v>
      </c>
      <c r="M24" s="125"/>
      <c r="N24" s="125" t="s">
        <v>42</v>
      </c>
      <c r="O24" s="186">
        <v>2006</v>
      </c>
      <c r="P24" s="125" t="s">
        <v>68</v>
      </c>
      <c r="Q24" s="172"/>
      <c r="R24" s="158"/>
      <c r="S24" s="158"/>
      <c r="T24" s="158"/>
      <c r="U24" s="158"/>
      <c r="V24" s="158"/>
      <c r="W24" s="158"/>
      <c r="X24" s="158"/>
      <c r="Y24" s="164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64"/>
      <c r="BL24" s="157"/>
      <c r="BM24" s="157"/>
      <c r="BN24" s="157"/>
      <c r="BO24" s="157"/>
      <c r="BP24" s="157"/>
      <c r="BQ24" s="157"/>
      <c r="BR24" s="157"/>
      <c r="BS24" s="157"/>
      <c r="BT24" s="157"/>
      <c r="BU24" s="157"/>
      <c r="BV24" s="157"/>
      <c r="BW24" s="157"/>
      <c r="BX24" s="157"/>
      <c r="BY24" s="157"/>
      <c r="BZ24" s="157"/>
      <c r="CA24" s="157"/>
      <c r="CB24" s="157"/>
      <c r="CC24" s="157"/>
      <c r="CD24" s="157"/>
      <c r="CE24" s="157"/>
      <c r="CF24" s="157"/>
      <c r="CG24" s="157"/>
      <c r="CH24" s="157"/>
      <c r="CI24" s="157"/>
      <c r="CJ24" s="157"/>
      <c r="CK24" s="157"/>
      <c r="CL24" s="157"/>
      <c r="CM24" s="157"/>
      <c r="CN24" s="157"/>
      <c r="CO24" s="157"/>
      <c r="CP24" s="157"/>
      <c r="CQ24" s="157"/>
      <c r="CR24" s="157"/>
      <c r="CS24" s="157"/>
      <c r="CT24" s="157"/>
      <c r="CU24" s="157"/>
      <c r="CV24" s="157"/>
      <c r="CW24" s="157"/>
      <c r="CX24" s="157"/>
      <c r="CY24" s="157"/>
      <c r="CZ24" s="157"/>
      <c r="DA24" s="157"/>
      <c r="DB24" s="157"/>
      <c r="DC24" s="157"/>
      <c r="DD24" s="157"/>
      <c r="DE24" s="157"/>
      <c r="DF24" s="157"/>
      <c r="DG24" s="157"/>
      <c r="DH24" s="157"/>
      <c r="DI24" s="157"/>
      <c r="DJ24" s="157"/>
      <c r="DK24" s="157"/>
      <c r="DL24" s="157"/>
      <c r="DM24" s="157"/>
      <c r="DN24" s="157"/>
      <c r="DO24" s="157"/>
      <c r="DP24" s="157"/>
      <c r="DQ24" s="157"/>
      <c r="DR24" s="157"/>
      <c r="DS24" s="157"/>
      <c r="DT24" s="157"/>
      <c r="DU24" s="157"/>
      <c r="DV24" s="157"/>
      <c r="DW24" s="157"/>
      <c r="DX24" s="157"/>
      <c r="DY24" s="157"/>
      <c r="DZ24" s="157"/>
      <c r="EA24" s="157"/>
      <c r="EB24" s="157"/>
      <c r="EC24" s="157"/>
      <c r="ED24" s="157"/>
    </row>
    <row r="25" spans="1:134" s="140" customFormat="1" ht="15" hidden="1">
      <c r="A25" s="175" t="s">
        <v>116</v>
      </c>
      <c r="B25" s="114" t="s">
        <v>117</v>
      </c>
      <c r="C25" s="188" t="s">
        <v>61</v>
      </c>
      <c r="D25" s="111" t="s">
        <v>15</v>
      </c>
      <c r="E25" s="177">
        <v>79185.08</v>
      </c>
      <c r="F25" s="177">
        <v>70400</v>
      </c>
      <c r="G25" s="178">
        <v>44</v>
      </c>
      <c r="H25" s="177">
        <f t="shared" si="0"/>
        <v>1799.6609090909092</v>
      </c>
      <c r="I25" s="179">
        <f t="shared" si="1"/>
        <v>1600</v>
      </c>
      <c r="J25" s="125" t="s">
        <v>118</v>
      </c>
      <c r="K25" s="125" t="s">
        <v>41</v>
      </c>
      <c r="L25" s="125" t="s">
        <v>42</v>
      </c>
      <c r="M25" s="125"/>
      <c r="N25" s="125" t="s">
        <v>42</v>
      </c>
      <c r="O25" s="186">
        <v>2021</v>
      </c>
      <c r="P25" s="125" t="s">
        <v>110</v>
      </c>
      <c r="Q25" s="172"/>
      <c r="R25" s="158"/>
      <c r="S25" s="158"/>
      <c r="T25" s="158"/>
      <c r="U25" s="158"/>
      <c r="V25" s="158"/>
      <c r="W25" s="158"/>
      <c r="X25" s="158"/>
      <c r="Y25" s="164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64"/>
      <c r="BL25" s="157"/>
      <c r="BM25" s="157"/>
      <c r="BN25" s="157"/>
      <c r="BO25" s="157"/>
      <c r="BP25" s="157"/>
      <c r="BQ25" s="157"/>
      <c r="BR25" s="157"/>
      <c r="BS25" s="157"/>
      <c r="BT25" s="157"/>
      <c r="BU25" s="157"/>
      <c r="BV25" s="157"/>
      <c r="BW25" s="157"/>
      <c r="BX25" s="157"/>
      <c r="BY25" s="157"/>
      <c r="BZ25" s="157"/>
      <c r="CA25" s="157"/>
      <c r="CB25" s="157"/>
      <c r="CC25" s="157"/>
      <c r="CD25" s="157"/>
      <c r="CE25" s="157"/>
      <c r="CF25" s="157"/>
      <c r="CG25" s="157"/>
      <c r="CH25" s="157"/>
      <c r="CI25" s="157"/>
      <c r="CJ25" s="157"/>
      <c r="CK25" s="157"/>
      <c r="CL25" s="157"/>
      <c r="CM25" s="157"/>
      <c r="CN25" s="157"/>
      <c r="CO25" s="157"/>
      <c r="CP25" s="157"/>
      <c r="CQ25" s="157"/>
      <c r="CR25" s="157"/>
      <c r="CS25" s="157"/>
      <c r="CT25" s="157"/>
      <c r="CU25" s="157"/>
      <c r="CV25" s="157"/>
      <c r="CW25" s="157"/>
      <c r="CX25" s="157"/>
      <c r="CY25" s="157"/>
      <c r="CZ25" s="157"/>
      <c r="DA25" s="157"/>
      <c r="DB25" s="157"/>
      <c r="DC25" s="157"/>
      <c r="DD25" s="157"/>
      <c r="DE25" s="157"/>
      <c r="DF25" s="157"/>
      <c r="DG25" s="157"/>
      <c r="DH25" s="157"/>
      <c r="DI25" s="157"/>
      <c r="DJ25" s="157"/>
      <c r="DK25" s="157"/>
      <c r="DL25" s="157"/>
      <c r="DM25" s="157"/>
      <c r="DN25" s="157"/>
      <c r="DO25" s="157"/>
      <c r="DP25" s="157"/>
      <c r="DQ25" s="157"/>
      <c r="DR25" s="157"/>
      <c r="DS25" s="157"/>
      <c r="DT25" s="157"/>
      <c r="DU25" s="157"/>
      <c r="DV25" s="157"/>
      <c r="DW25" s="157"/>
      <c r="DX25" s="226"/>
      <c r="DY25" s="157"/>
      <c r="DZ25" s="157"/>
      <c r="EA25" s="157"/>
      <c r="EB25" s="157"/>
      <c r="EC25" s="157"/>
      <c r="ED25" s="157"/>
    </row>
    <row r="26" spans="1:134" s="140" customFormat="1" ht="15" hidden="1">
      <c r="A26" s="175" t="s">
        <v>119</v>
      </c>
      <c r="B26" s="114" t="s">
        <v>120</v>
      </c>
      <c r="C26" s="115" t="s">
        <v>91</v>
      </c>
      <c r="D26" s="176" t="s">
        <v>15</v>
      </c>
      <c r="E26" s="177">
        <v>71746.2</v>
      </c>
      <c r="F26" s="177">
        <v>64900</v>
      </c>
      <c r="G26" s="178">
        <v>59</v>
      </c>
      <c r="H26" s="177">
        <f t="shared" si="0"/>
        <v>1216.0372881355931</v>
      </c>
      <c r="I26" s="179">
        <f t="shared" si="1"/>
        <v>1100</v>
      </c>
      <c r="J26" s="125" t="s">
        <v>121</v>
      </c>
      <c r="K26" s="125" t="s">
        <v>63</v>
      </c>
      <c r="L26" s="125" t="s">
        <v>42</v>
      </c>
      <c r="M26" s="125"/>
      <c r="N26" s="125" t="s">
        <v>42</v>
      </c>
      <c r="O26" s="186">
        <v>2021</v>
      </c>
      <c r="P26" s="125" t="s">
        <v>122</v>
      </c>
      <c r="Q26" s="172"/>
      <c r="R26" s="158"/>
      <c r="S26" s="158"/>
      <c r="T26" s="158"/>
      <c r="U26" s="158"/>
      <c r="V26" s="158"/>
      <c r="W26" s="158"/>
      <c r="X26" s="158"/>
      <c r="Y26" s="164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64"/>
      <c r="BL26" s="157"/>
      <c r="BM26" s="157"/>
      <c r="BN26" s="157"/>
      <c r="BO26" s="157"/>
      <c r="BP26" s="157"/>
      <c r="BQ26" s="157"/>
      <c r="BR26" s="157"/>
      <c r="BS26" s="157"/>
      <c r="BT26" s="157"/>
      <c r="BU26" s="157"/>
      <c r="BV26" s="157"/>
      <c r="BW26" s="157"/>
      <c r="BX26" s="157"/>
      <c r="BY26" s="157"/>
      <c r="BZ26" s="157"/>
      <c r="CA26" s="157"/>
      <c r="CB26" s="157"/>
      <c r="CC26" s="157"/>
      <c r="CD26" s="157"/>
      <c r="CE26" s="157"/>
      <c r="CF26" s="157"/>
      <c r="CG26" s="157"/>
      <c r="CH26" s="157"/>
      <c r="CI26" s="157"/>
      <c r="CJ26" s="157"/>
      <c r="CK26" s="157"/>
      <c r="CL26" s="157"/>
      <c r="CM26" s="157"/>
      <c r="CN26" s="157"/>
      <c r="CO26" s="157"/>
      <c r="CP26" s="157"/>
      <c r="CQ26" s="157"/>
      <c r="CR26" s="157"/>
      <c r="CS26" s="157"/>
      <c r="CT26" s="157"/>
      <c r="CU26" s="157"/>
      <c r="CV26" s="157"/>
      <c r="CW26" s="157"/>
      <c r="CX26" s="157"/>
      <c r="CY26" s="157"/>
      <c r="CZ26" s="157"/>
      <c r="DA26" s="157"/>
      <c r="DB26" s="157"/>
      <c r="DC26" s="157"/>
      <c r="DD26" s="157"/>
      <c r="DE26" s="157"/>
      <c r="DF26" s="157"/>
      <c r="DG26" s="157"/>
      <c r="DH26" s="157"/>
      <c r="DI26" s="157"/>
      <c r="DJ26" s="157"/>
      <c r="DK26" s="157"/>
      <c r="DL26" s="157"/>
      <c r="DM26" s="157"/>
      <c r="DN26" s="157"/>
      <c r="DO26" s="157"/>
      <c r="DP26" s="157"/>
      <c r="DQ26" s="157"/>
      <c r="DR26" s="157"/>
      <c r="DS26" s="157"/>
      <c r="DT26" s="157"/>
      <c r="DU26" s="157"/>
      <c r="DV26" s="157"/>
      <c r="DW26" s="157"/>
      <c r="DX26" s="226"/>
      <c r="DY26" s="157"/>
      <c r="DZ26" s="157"/>
      <c r="EA26" s="157"/>
      <c r="EB26" s="157"/>
      <c r="EC26" s="157"/>
      <c r="ED26" s="157"/>
    </row>
    <row r="27" spans="1:134" s="140" customFormat="1" ht="15">
      <c r="A27" s="175" t="s">
        <v>123</v>
      </c>
      <c r="B27" s="114" t="s">
        <v>124</v>
      </c>
      <c r="C27" s="115" t="s">
        <v>46</v>
      </c>
      <c r="D27" s="111" t="s">
        <v>15</v>
      </c>
      <c r="E27" s="177">
        <v>135172.79999999999</v>
      </c>
      <c r="F27" s="177">
        <v>114700</v>
      </c>
      <c r="G27" s="178">
        <v>74</v>
      </c>
      <c r="H27" s="177">
        <f t="shared" si="0"/>
        <v>1826.6594594594594</v>
      </c>
      <c r="I27" s="179">
        <f t="shared" si="1"/>
        <v>1550</v>
      </c>
      <c r="J27" s="125" t="s">
        <v>125</v>
      </c>
      <c r="K27" s="125" t="s">
        <v>63</v>
      </c>
      <c r="L27" s="125" t="s">
        <v>42</v>
      </c>
      <c r="M27" s="125"/>
      <c r="N27" s="125" t="s">
        <v>42</v>
      </c>
      <c r="O27" s="186">
        <v>2020</v>
      </c>
      <c r="P27" s="125" t="s">
        <v>58</v>
      </c>
      <c r="Q27" s="172"/>
      <c r="R27" s="158"/>
      <c r="S27" s="158"/>
      <c r="T27" s="158"/>
      <c r="U27" s="158"/>
      <c r="V27" s="158"/>
      <c r="W27" s="158"/>
      <c r="X27" s="158"/>
      <c r="Y27" s="164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64"/>
      <c r="BL27" s="157"/>
      <c r="BM27" s="157"/>
      <c r="BN27" s="157"/>
      <c r="BO27" s="157"/>
      <c r="BP27" s="157"/>
      <c r="BQ27" s="157"/>
      <c r="BR27" s="157"/>
      <c r="BS27" s="157"/>
      <c r="BT27" s="157"/>
      <c r="BU27" s="157"/>
      <c r="BV27" s="157"/>
      <c r="BW27" s="157"/>
      <c r="BX27" s="157"/>
      <c r="BY27" s="157"/>
      <c r="BZ27" s="157"/>
      <c r="CA27" s="157"/>
      <c r="CB27" s="157"/>
      <c r="CC27" s="157"/>
      <c r="CD27" s="157"/>
      <c r="CE27" s="157"/>
      <c r="CF27" s="157"/>
      <c r="CG27" s="157"/>
      <c r="CH27" s="157"/>
      <c r="CI27" s="157"/>
      <c r="CJ27" s="157"/>
      <c r="CK27" s="157"/>
      <c r="CL27" s="157"/>
      <c r="CM27" s="157"/>
      <c r="CN27" s="157"/>
      <c r="CO27" s="157"/>
      <c r="CP27" s="157"/>
      <c r="CQ27" s="157"/>
      <c r="CR27" s="157"/>
      <c r="CS27" s="157"/>
      <c r="CT27" s="157"/>
      <c r="CU27" s="157"/>
      <c r="CV27" s="157"/>
      <c r="CW27" s="157"/>
      <c r="CX27" s="157"/>
      <c r="CY27" s="157"/>
      <c r="CZ27" s="157"/>
      <c r="DA27" s="157"/>
      <c r="DB27" s="157"/>
      <c r="DC27" s="157"/>
      <c r="DD27" s="157"/>
      <c r="DE27" s="157"/>
      <c r="DF27" s="157"/>
      <c r="DG27" s="157"/>
      <c r="DH27" s="157"/>
      <c r="DI27" s="157"/>
      <c r="DJ27" s="157"/>
      <c r="DK27" s="157"/>
      <c r="DL27" s="157"/>
      <c r="DM27" s="157"/>
      <c r="DN27" s="157"/>
      <c r="DO27" s="157"/>
      <c r="DP27" s="157"/>
      <c r="DQ27" s="157"/>
      <c r="DR27" s="157"/>
      <c r="DS27" s="157"/>
      <c r="DT27" s="157"/>
      <c r="DU27" s="157"/>
      <c r="DV27" s="157"/>
      <c r="DW27" s="157"/>
      <c r="DX27" s="157"/>
      <c r="DY27" s="157"/>
      <c r="DZ27" s="157"/>
      <c r="EA27" s="157"/>
      <c r="EB27" s="157"/>
      <c r="EC27" s="157"/>
      <c r="ED27" s="157"/>
    </row>
    <row r="28" spans="1:134" s="140" customFormat="1" ht="15" hidden="1">
      <c r="A28" s="175" t="s">
        <v>126</v>
      </c>
      <c r="B28" s="114" t="s">
        <v>127</v>
      </c>
      <c r="C28" s="125" t="s">
        <v>82</v>
      </c>
      <c r="D28" s="176" t="s">
        <v>15</v>
      </c>
      <c r="E28" s="177">
        <v>281356.08</v>
      </c>
      <c r="F28" s="177">
        <v>281356.08</v>
      </c>
      <c r="G28" s="178">
        <v>188</v>
      </c>
      <c r="H28" s="177">
        <f t="shared" si="0"/>
        <v>1496.5748936170214</v>
      </c>
      <c r="I28" s="179">
        <f t="shared" si="1"/>
        <v>1496.5748936170214</v>
      </c>
      <c r="J28" s="125" t="s">
        <v>67</v>
      </c>
      <c r="K28" s="125" t="s">
        <v>41</v>
      </c>
      <c r="L28" s="125" t="s">
        <v>42</v>
      </c>
      <c r="M28" s="187"/>
      <c r="N28" s="125" t="s">
        <v>42</v>
      </c>
      <c r="O28" s="186">
        <v>2018</v>
      </c>
      <c r="P28" s="125" t="s">
        <v>128</v>
      </c>
      <c r="Q28" s="172"/>
      <c r="R28" s="158"/>
      <c r="S28" s="158"/>
      <c r="T28" s="158"/>
      <c r="U28" s="158"/>
      <c r="V28" s="158"/>
      <c r="W28" s="158"/>
      <c r="X28" s="158"/>
      <c r="Y28" s="164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64"/>
      <c r="BL28" s="157"/>
      <c r="BM28" s="157"/>
      <c r="BN28" s="157"/>
      <c r="BO28" s="157"/>
      <c r="BP28" s="157"/>
      <c r="BQ28" s="157"/>
      <c r="BR28" s="157"/>
      <c r="BS28" s="157"/>
      <c r="BT28" s="157"/>
      <c r="BU28" s="157"/>
      <c r="BV28" s="157"/>
      <c r="BW28" s="157"/>
      <c r="BX28" s="157"/>
      <c r="BY28" s="157"/>
      <c r="BZ28" s="157"/>
      <c r="CA28" s="157"/>
      <c r="CB28" s="157"/>
      <c r="CC28" s="157"/>
      <c r="CD28" s="157"/>
      <c r="CE28" s="157"/>
      <c r="CF28" s="157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7"/>
      <c r="CS28" s="157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7"/>
      <c r="DF28" s="157"/>
      <c r="DG28" s="157"/>
      <c r="DH28" s="157"/>
      <c r="DI28" s="157"/>
      <c r="DJ28" s="157"/>
      <c r="DK28" s="157"/>
      <c r="DL28" s="157"/>
      <c r="DM28" s="157"/>
      <c r="DN28" s="157"/>
      <c r="DO28" s="157"/>
      <c r="DP28" s="157"/>
      <c r="DQ28" s="157"/>
      <c r="DR28" s="157"/>
      <c r="DS28" s="157"/>
      <c r="DT28" s="157"/>
      <c r="DU28" s="157"/>
      <c r="DV28" s="157"/>
      <c r="DW28" s="157"/>
      <c r="DX28" s="157"/>
      <c r="DY28" s="157"/>
      <c r="DZ28" s="157"/>
      <c r="EA28" s="157"/>
      <c r="EB28" s="157"/>
      <c r="EC28" s="157"/>
      <c r="ED28" s="157"/>
    </row>
    <row r="29" spans="1:134" s="140" customFormat="1" ht="15" hidden="1">
      <c r="A29" s="175" t="s">
        <v>129</v>
      </c>
      <c r="B29" s="114" t="s">
        <v>130</v>
      </c>
      <c r="C29" s="183" t="s">
        <v>14</v>
      </c>
      <c r="D29" s="176" t="s">
        <v>15</v>
      </c>
      <c r="E29" s="177">
        <v>129840</v>
      </c>
      <c r="F29" s="177">
        <v>91000</v>
      </c>
      <c r="G29" s="178">
        <v>70</v>
      </c>
      <c r="H29" s="177">
        <f t="shared" si="0"/>
        <v>1854.8571428571429</v>
      </c>
      <c r="I29" s="182">
        <f t="shared" si="1"/>
        <v>1300</v>
      </c>
      <c r="J29" s="125" t="s">
        <v>131</v>
      </c>
      <c r="K29" s="125" t="s">
        <v>41</v>
      </c>
      <c r="L29" s="125" t="s">
        <v>42</v>
      </c>
      <c r="M29" s="125"/>
      <c r="N29" s="125" t="s">
        <v>42</v>
      </c>
      <c r="O29" s="186">
        <v>2009</v>
      </c>
      <c r="P29" s="125" t="s">
        <v>88</v>
      </c>
      <c r="Q29" s="172"/>
      <c r="R29" s="158"/>
      <c r="S29" s="158"/>
      <c r="T29" s="158"/>
      <c r="U29" s="158"/>
      <c r="V29" s="158"/>
      <c r="W29" s="158"/>
      <c r="X29" s="158"/>
      <c r="Y29" s="164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64"/>
      <c r="BL29" s="157"/>
      <c r="BM29" s="157"/>
      <c r="BN29" s="157"/>
      <c r="BO29" s="157"/>
      <c r="BP29" s="157"/>
      <c r="BQ29" s="157"/>
      <c r="BR29" s="157"/>
      <c r="BS29" s="157"/>
      <c r="BT29" s="157"/>
      <c r="BU29" s="157"/>
      <c r="BV29" s="157"/>
      <c r="BW29" s="157"/>
      <c r="BX29" s="157"/>
      <c r="BY29" s="157"/>
      <c r="BZ29" s="157"/>
      <c r="CA29" s="157"/>
      <c r="CB29" s="157"/>
      <c r="CC29" s="157"/>
      <c r="CD29" s="157"/>
      <c r="CE29" s="157"/>
      <c r="CF29" s="157"/>
      <c r="CG29" s="157"/>
      <c r="CH29" s="157"/>
      <c r="CI29" s="157"/>
      <c r="CJ29" s="157"/>
      <c r="CK29" s="157"/>
      <c r="CL29" s="157"/>
      <c r="CM29" s="157"/>
      <c r="CN29" s="157"/>
      <c r="CO29" s="157"/>
      <c r="CP29" s="157"/>
      <c r="CQ29" s="157"/>
      <c r="CR29" s="157"/>
      <c r="CS29" s="157"/>
      <c r="CT29" s="157"/>
      <c r="CU29" s="157"/>
      <c r="CV29" s="157"/>
      <c r="CW29" s="157"/>
      <c r="CX29" s="157"/>
      <c r="CY29" s="157"/>
      <c r="CZ29" s="157"/>
      <c r="DA29" s="157"/>
      <c r="DB29" s="157"/>
      <c r="DC29" s="157"/>
      <c r="DD29" s="157"/>
      <c r="DE29" s="157"/>
      <c r="DF29" s="157"/>
      <c r="DG29" s="157"/>
      <c r="DH29" s="157"/>
      <c r="DI29" s="157"/>
      <c r="DJ29" s="157"/>
      <c r="DK29" s="157"/>
      <c r="DL29" s="157"/>
      <c r="DM29" s="157"/>
      <c r="DN29" s="157"/>
      <c r="DO29" s="157"/>
      <c r="DP29" s="157"/>
      <c r="DQ29" s="157"/>
      <c r="DR29" s="157"/>
      <c r="DS29" s="157"/>
      <c r="DT29" s="157"/>
      <c r="DU29" s="157"/>
      <c r="DV29" s="157"/>
      <c r="DW29" s="157"/>
      <c r="DX29" s="157"/>
      <c r="DY29" s="157"/>
      <c r="DZ29" s="157"/>
      <c r="EA29" s="157"/>
      <c r="EB29" s="157"/>
      <c r="EC29" s="157"/>
      <c r="ED29" s="157"/>
    </row>
    <row r="30" spans="1:134" s="140" customFormat="1" ht="15" hidden="1">
      <c r="A30" s="175" t="s">
        <v>132</v>
      </c>
      <c r="B30" s="114" t="s">
        <v>133</v>
      </c>
      <c r="C30" s="183" t="s">
        <v>109</v>
      </c>
      <c r="D30" s="176" t="s">
        <v>15</v>
      </c>
      <c r="E30" s="177">
        <v>405316.92</v>
      </c>
      <c r="F30" s="177">
        <v>405316.92</v>
      </c>
      <c r="G30" s="178">
        <v>211</v>
      </c>
      <c r="H30" s="177">
        <f t="shared" si="0"/>
        <v>1920.9332701421799</v>
      </c>
      <c r="I30" s="182">
        <f t="shared" si="1"/>
        <v>1920.9332701421799</v>
      </c>
      <c r="J30" s="125" t="s">
        <v>16</v>
      </c>
      <c r="K30" s="125" t="s">
        <v>41</v>
      </c>
      <c r="L30" s="125" t="s">
        <v>42</v>
      </c>
      <c r="M30" s="125"/>
      <c r="N30" s="125" t="s">
        <v>42</v>
      </c>
      <c r="O30" s="186" t="s">
        <v>134</v>
      </c>
      <c r="P30" s="125" t="s">
        <v>135</v>
      </c>
      <c r="Q30" s="173"/>
      <c r="R30" s="158"/>
      <c r="S30" s="158"/>
      <c r="T30" s="158"/>
      <c r="U30" s="158"/>
      <c r="V30" s="158"/>
      <c r="W30" s="158"/>
      <c r="X30" s="158"/>
      <c r="Y30" s="164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64"/>
      <c r="BL30" s="157"/>
      <c r="BM30" s="157"/>
      <c r="BN30" s="157"/>
      <c r="BO30" s="157"/>
      <c r="BP30" s="157"/>
      <c r="BQ30" s="157"/>
      <c r="BR30" s="157"/>
      <c r="BS30" s="157"/>
      <c r="BT30" s="157"/>
      <c r="BU30" s="157"/>
      <c r="BV30" s="157"/>
      <c r="BW30" s="157"/>
      <c r="BX30" s="157"/>
      <c r="BY30" s="157"/>
      <c r="BZ30" s="157"/>
      <c r="CA30" s="157"/>
      <c r="CB30" s="157"/>
      <c r="CC30" s="157"/>
      <c r="CD30" s="157"/>
      <c r="CE30" s="157"/>
      <c r="CF30" s="157"/>
      <c r="CG30" s="157"/>
      <c r="CH30" s="157"/>
      <c r="CI30" s="157"/>
      <c r="CJ30" s="157"/>
      <c r="CK30" s="157"/>
      <c r="CL30" s="157"/>
      <c r="CM30" s="157"/>
      <c r="CN30" s="157"/>
      <c r="CO30" s="157"/>
      <c r="CP30" s="157"/>
      <c r="CQ30" s="157"/>
      <c r="CR30" s="157"/>
      <c r="CS30" s="157"/>
      <c r="CT30" s="157"/>
      <c r="CU30" s="157"/>
      <c r="CV30" s="157"/>
      <c r="CW30" s="157"/>
      <c r="CX30" s="157"/>
      <c r="CY30" s="157"/>
      <c r="CZ30" s="157"/>
      <c r="DA30" s="157"/>
      <c r="DB30" s="157"/>
      <c r="DC30" s="157"/>
      <c r="DD30" s="157"/>
      <c r="DE30" s="157"/>
      <c r="DF30" s="157"/>
      <c r="DG30" s="157"/>
      <c r="DH30" s="157"/>
      <c r="DI30" s="157"/>
      <c r="DJ30" s="157"/>
      <c r="DK30" s="157"/>
      <c r="DL30" s="157"/>
      <c r="DM30" s="157"/>
      <c r="DN30" s="157"/>
      <c r="DO30" s="157"/>
      <c r="DP30" s="157"/>
      <c r="DQ30" s="157"/>
      <c r="DR30" s="157"/>
      <c r="DS30" s="157"/>
      <c r="DT30" s="157"/>
      <c r="DU30" s="157"/>
      <c r="DV30" s="157"/>
      <c r="DW30" s="157"/>
      <c r="DX30" s="157"/>
      <c r="DY30" s="157"/>
      <c r="DZ30" s="157"/>
      <c r="EA30" s="157"/>
      <c r="EB30" s="157"/>
      <c r="EC30" s="157"/>
      <c r="ED30" s="157"/>
    </row>
    <row r="31" spans="1:134" s="140" customFormat="1" ht="15">
      <c r="A31" s="175" t="s">
        <v>136</v>
      </c>
      <c r="B31" s="114" t="s">
        <v>137</v>
      </c>
      <c r="C31" s="183" t="s">
        <v>46</v>
      </c>
      <c r="D31" s="176" t="s">
        <v>15</v>
      </c>
      <c r="E31" s="177">
        <v>127568.76</v>
      </c>
      <c r="F31" s="177">
        <v>127568.76</v>
      </c>
      <c r="G31" s="178">
        <v>80</v>
      </c>
      <c r="H31" s="177">
        <f t="shared" si="0"/>
        <v>1594.6095</v>
      </c>
      <c r="I31" s="179">
        <f t="shared" si="1"/>
        <v>1594.6095</v>
      </c>
      <c r="J31" s="125" t="s">
        <v>23</v>
      </c>
      <c r="K31" s="125" t="s">
        <v>63</v>
      </c>
      <c r="L31" s="125" t="s">
        <v>42</v>
      </c>
      <c r="M31" s="187"/>
      <c r="N31" s="125" t="s">
        <v>42</v>
      </c>
      <c r="O31" s="186">
        <v>2021</v>
      </c>
      <c r="P31" s="125" t="s">
        <v>138</v>
      </c>
      <c r="Q31" s="173"/>
      <c r="R31" s="158"/>
      <c r="S31" s="158"/>
      <c r="T31" s="158"/>
      <c r="U31" s="158"/>
      <c r="V31" s="158"/>
      <c r="W31" s="158"/>
      <c r="X31" s="158"/>
      <c r="Y31" s="164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64"/>
      <c r="BL31" s="157"/>
      <c r="BM31" s="157"/>
      <c r="BN31" s="157"/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  <c r="DB31" s="157"/>
      <c r="DC31" s="157"/>
      <c r="DD31" s="157"/>
      <c r="DE31" s="157"/>
      <c r="DF31" s="157"/>
      <c r="DG31" s="157"/>
      <c r="DH31" s="157"/>
      <c r="DI31" s="157"/>
      <c r="DJ31" s="157"/>
      <c r="DK31" s="157"/>
      <c r="DL31" s="157"/>
      <c r="DM31" s="157"/>
      <c r="DN31" s="157"/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</row>
    <row r="32" spans="1:134" s="140" customFormat="1" ht="15" hidden="1">
      <c r="A32" s="175" t="s">
        <v>139</v>
      </c>
      <c r="B32" s="114" t="s">
        <v>140</v>
      </c>
      <c r="C32" s="183" t="s">
        <v>141</v>
      </c>
      <c r="D32" s="176" t="s">
        <v>15</v>
      </c>
      <c r="E32" s="177">
        <v>109201.69</v>
      </c>
      <c r="F32" s="177">
        <v>101500</v>
      </c>
      <c r="G32" s="178">
        <v>70</v>
      </c>
      <c r="H32" s="177">
        <f t="shared" si="0"/>
        <v>1560.0241428571428</v>
      </c>
      <c r="I32" s="179">
        <f t="shared" si="1"/>
        <v>1450</v>
      </c>
      <c r="J32" s="125" t="s">
        <v>142</v>
      </c>
      <c r="K32" s="125" t="s">
        <v>41</v>
      </c>
      <c r="L32" s="125" t="s">
        <v>42</v>
      </c>
      <c r="M32" s="187"/>
      <c r="N32" s="125" t="s">
        <v>42</v>
      </c>
      <c r="O32" s="186">
        <v>2004</v>
      </c>
      <c r="P32" s="125" t="s">
        <v>143</v>
      </c>
      <c r="Q32" s="172"/>
      <c r="R32" s="158"/>
      <c r="S32" s="158"/>
      <c r="T32" s="158"/>
      <c r="U32" s="158"/>
      <c r="V32" s="158"/>
      <c r="W32" s="158"/>
      <c r="X32" s="158"/>
      <c r="Y32" s="164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64"/>
      <c r="BL32" s="157"/>
      <c r="BM32" s="157"/>
      <c r="BN32" s="157"/>
      <c r="BO32" s="157"/>
      <c r="BP32" s="157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  <c r="DB32" s="157"/>
      <c r="DC32" s="157"/>
      <c r="DD32" s="157"/>
      <c r="DE32" s="157"/>
      <c r="DF32" s="157"/>
      <c r="DG32" s="157"/>
      <c r="DH32" s="157"/>
      <c r="DI32" s="157"/>
      <c r="DJ32" s="157"/>
      <c r="DK32" s="157"/>
      <c r="DL32" s="157"/>
      <c r="DM32" s="157"/>
      <c r="DN32" s="157"/>
      <c r="DO32" s="157"/>
      <c r="DP32" s="157"/>
      <c r="DQ32" s="157"/>
      <c r="DR32" s="157"/>
      <c r="DS32" s="157"/>
      <c r="DT32" s="157"/>
      <c r="DU32" s="157"/>
      <c r="DV32" s="157"/>
      <c r="DW32" s="157"/>
      <c r="DX32" s="157"/>
      <c r="DY32" s="157"/>
      <c r="DZ32" s="157"/>
      <c r="EA32" s="157"/>
      <c r="EB32" s="157"/>
      <c r="EC32" s="157"/>
      <c r="ED32" s="157"/>
    </row>
    <row r="33" spans="1:134" s="140" customFormat="1" ht="15">
      <c r="A33" s="175" t="s">
        <v>144</v>
      </c>
      <c r="B33" s="114" t="s">
        <v>145</v>
      </c>
      <c r="C33" s="183" t="s">
        <v>46</v>
      </c>
      <c r="D33" s="176" t="s">
        <v>15</v>
      </c>
      <c r="E33" s="177">
        <v>135756.79</v>
      </c>
      <c r="F33" s="177">
        <v>126850</v>
      </c>
      <c r="G33" s="178">
        <v>86</v>
      </c>
      <c r="H33" s="177">
        <f t="shared" si="0"/>
        <v>1578.5673255813954</v>
      </c>
      <c r="I33" s="179">
        <f t="shared" si="1"/>
        <v>1475</v>
      </c>
      <c r="J33" s="125" t="s">
        <v>146</v>
      </c>
      <c r="K33" s="125" t="s">
        <v>41</v>
      </c>
      <c r="L33" s="125" t="s">
        <v>42</v>
      </c>
      <c r="M33" s="125"/>
      <c r="N33" s="125" t="s">
        <v>42</v>
      </c>
      <c r="O33" s="186">
        <v>1991</v>
      </c>
      <c r="P33" s="125" t="s">
        <v>147</v>
      </c>
      <c r="Q33" s="172"/>
      <c r="R33" s="158"/>
      <c r="S33" s="158"/>
      <c r="T33" s="158"/>
      <c r="U33" s="158"/>
      <c r="V33" s="158"/>
      <c r="W33" s="158"/>
      <c r="X33" s="158"/>
      <c r="Y33" s="164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64"/>
      <c r="BL33" s="157"/>
      <c r="BM33" s="157"/>
      <c r="BN33" s="157"/>
      <c r="BO33" s="157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  <c r="DB33" s="157"/>
      <c r="DC33" s="157"/>
      <c r="DD33" s="157"/>
      <c r="DE33" s="157"/>
      <c r="DF33" s="157"/>
      <c r="DG33" s="157"/>
      <c r="DH33" s="157"/>
      <c r="DI33" s="157"/>
      <c r="DJ33" s="157"/>
      <c r="DK33" s="157"/>
      <c r="DL33" s="157"/>
      <c r="DM33" s="157"/>
      <c r="DN33" s="157"/>
      <c r="DO33" s="157"/>
      <c r="DP33" s="157"/>
      <c r="DQ33" s="157"/>
      <c r="DR33" s="157"/>
      <c r="DS33" s="157"/>
      <c r="DT33" s="157"/>
      <c r="DU33" s="157"/>
      <c r="DV33" s="157"/>
      <c r="DW33" s="157"/>
      <c r="DX33" s="157"/>
      <c r="DY33" s="157"/>
      <c r="DZ33" s="157"/>
      <c r="EA33" s="157"/>
      <c r="EB33" s="157"/>
      <c r="EC33" s="157"/>
      <c r="ED33" s="157"/>
    </row>
    <row r="34" spans="1:134" s="140" customFormat="1" ht="15" hidden="1">
      <c r="A34" s="175" t="s">
        <v>148</v>
      </c>
      <c r="B34" s="114" t="s">
        <v>149</v>
      </c>
      <c r="C34" s="125" t="s">
        <v>82</v>
      </c>
      <c r="D34" s="176" t="s">
        <v>15</v>
      </c>
      <c r="E34" s="177">
        <v>218598.12</v>
      </c>
      <c r="F34" s="177">
        <v>169000</v>
      </c>
      <c r="G34" s="178">
        <v>169</v>
      </c>
      <c r="H34" s="177">
        <f t="shared" ref="H34:H56" si="2">SUM(E34/G34)</f>
        <v>1293.48</v>
      </c>
      <c r="I34" s="179">
        <f t="shared" ref="I34:I56" si="3">SUM(F34/G34)</f>
        <v>1000</v>
      </c>
      <c r="J34" s="125" t="s">
        <v>150</v>
      </c>
      <c r="K34" s="125" t="s">
        <v>63</v>
      </c>
      <c r="L34" s="125" t="s">
        <v>42</v>
      </c>
      <c r="M34" s="125"/>
      <c r="N34" s="125" t="s">
        <v>42</v>
      </c>
      <c r="O34" s="186">
        <v>1995</v>
      </c>
      <c r="P34" s="125" t="s">
        <v>143</v>
      </c>
      <c r="Q34" s="172"/>
      <c r="R34" s="158"/>
      <c r="S34" s="158"/>
      <c r="T34" s="158"/>
      <c r="U34" s="158"/>
      <c r="V34" s="158"/>
      <c r="W34" s="158"/>
      <c r="X34" s="158"/>
      <c r="Y34" s="164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64"/>
      <c r="BL34" s="157"/>
      <c r="BM34" s="157"/>
      <c r="BN34" s="157"/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7"/>
      <c r="CU34" s="157"/>
      <c r="CV34" s="157"/>
      <c r="CW34" s="157"/>
      <c r="CX34" s="157"/>
      <c r="CY34" s="157"/>
      <c r="CZ34" s="157"/>
      <c r="DA34" s="157"/>
      <c r="DB34" s="157"/>
      <c r="DC34" s="157"/>
      <c r="DD34" s="157"/>
      <c r="DE34" s="157"/>
      <c r="DF34" s="157"/>
      <c r="DG34" s="157"/>
      <c r="DH34" s="157"/>
      <c r="DI34" s="157"/>
      <c r="DJ34" s="157"/>
      <c r="DK34" s="157"/>
      <c r="DL34" s="157"/>
      <c r="DM34" s="157"/>
      <c r="DN34" s="157"/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</row>
    <row r="35" spans="1:134" s="140" customFormat="1" ht="15">
      <c r="A35" s="175" t="s">
        <v>151</v>
      </c>
      <c r="B35" s="114" t="s">
        <v>152</v>
      </c>
      <c r="C35" s="125" t="s">
        <v>46</v>
      </c>
      <c r="D35" s="176" t="s">
        <v>15</v>
      </c>
      <c r="E35" s="177">
        <v>127858.8</v>
      </c>
      <c r="F35" s="177">
        <v>110625</v>
      </c>
      <c r="G35" s="178">
        <v>75</v>
      </c>
      <c r="H35" s="177">
        <f t="shared" si="2"/>
        <v>1704.7840000000001</v>
      </c>
      <c r="I35" s="179">
        <f t="shared" si="3"/>
        <v>1475</v>
      </c>
      <c r="J35" s="125" t="s">
        <v>153</v>
      </c>
      <c r="K35" s="125" t="s">
        <v>41</v>
      </c>
      <c r="L35" s="125" t="s">
        <v>42</v>
      </c>
      <c r="M35" s="125"/>
      <c r="N35" s="125" t="s">
        <v>42</v>
      </c>
      <c r="O35" s="186">
        <v>2015</v>
      </c>
      <c r="P35" s="125" t="s">
        <v>154</v>
      </c>
      <c r="Q35" s="173"/>
      <c r="R35" s="158"/>
      <c r="S35" s="158"/>
      <c r="T35" s="158"/>
      <c r="U35" s="158"/>
      <c r="V35" s="158"/>
      <c r="W35" s="158"/>
      <c r="X35" s="158"/>
      <c r="Y35" s="164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64"/>
      <c r="BL35" s="157"/>
      <c r="BM35" s="157"/>
      <c r="BN35" s="157"/>
      <c r="BO35" s="157"/>
      <c r="BP35" s="157"/>
      <c r="BQ35" s="157"/>
      <c r="BR35" s="157"/>
      <c r="BS35" s="157"/>
      <c r="BT35" s="157"/>
      <c r="BU35" s="157"/>
      <c r="BV35" s="157"/>
      <c r="BW35" s="157"/>
      <c r="BX35" s="157"/>
      <c r="BY35" s="157"/>
      <c r="BZ35" s="157"/>
      <c r="CA35" s="157"/>
      <c r="CB35" s="157"/>
      <c r="CC35" s="157"/>
      <c r="CD35" s="157"/>
      <c r="CE35" s="157"/>
      <c r="CF35" s="157"/>
      <c r="CG35" s="157"/>
      <c r="CH35" s="157"/>
      <c r="CI35" s="157"/>
      <c r="CJ35" s="157"/>
      <c r="CK35" s="157"/>
      <c r="CL35" s="157"/>
      <c r="CM35" s="157"/>
      <c r="CN35" s="157"/>
      <c r="CO35" s="157"/>
      <c r="CP35" s="157"/>
      <c r="CQ35" s="157"/>
      <c r="CR35" s="157"/>
      <c r="CS35" s="157"/>
      <c r="CT35" s="157"/>
      <c r="CU35" s="157"/>
      <c r="CV35" s="157"/>
      <c r="CW35" s="157"/>
      <c r="CX35" s="157"/>
      <c r="CY35" s="157"/>
      <c r="CZ35" s="157"/>
      <c r="DA35" s="157"/>
      <c r="DB35" s="157"/>
      <c r="DC35" s="157"/>
      <c r="DD35" s="157"/>
      <c r="DE35" s="157"/>
      <c r="DF35" s="157"/>
      <c r="DG35" s="157"/>
      <c r="DH35" s="157"/>
      <c r="DI35" s="157"/>
      <c r="DJ35" s="157"/>
      <c r="DK35" s="157"/>
      <c r="DL35" s="157"/>
      <c r="DM35" s="157"/>
      <c r="DN35" s="157"/>
      <c r="DO35" s="157"/>
      <c r="DP35" s="157"/>
      <c r="DQ35" s="157"/>
      <c r="DR35" s="157"/>
      <c r="DS35" s="157"/>
      <c r="DT35" s="157"/>
      <c r="DU35" s="157"/>
      <c r="DV35" s="157"/>
      <c r="DW35" s="157"/>
      <c r="DX35" s="157"/>
      <c r="DY35" s="157"/>
      <c r="DZ35" s="157"/>
      <c r="EA35" s="157"/>
      <c r="EB35" s="157"/>
      <c r="EC35" s="157"/>
      <c r="ED35" s="157"/>
    </row>
    <row r="36" spans="1:134" s="140" customFormat="1" ht="15">
      <c r="A36" s="183" t="s">
        <v>155</v>
      </c>
      <c r="B36" s="183" t="s">
        <v>156</v>
      </c>
      <c r="C36" s="125" t="s">
        <v>46</v>
      </c>
      <c r="D36" s="176" t="s">
        <v>15</v>
      </c>
      <c r="E36" s="177">
        <v>103800</v>
      </c>
      <c r="F36" s="177">
        <v>74200</v>
      </c>
      <c r="G36" s="178">
        <v>53</v>
      </c>
      <c r="H36" s="177">
        <f t="shared" si="2"/>
        <v>1958.4905660377358</v>
      </c>
      <c r="I36" s="179">
        <f t="shared" si="3"/>
        <v>1400</v>
      </c>
      <c r="J36" s="125" t="s">
        <v>157</v>
      </c>
      <c r="K36" s="125" t="s">
        <v>41</v>
      </c>
      <c r="L36" s="125" t="s">
        <v>48</v>
      </c>
      <c r="M36" s="125"/>
      <c r="N36" s="125" t="s">
        <v>42</v>
      </c>
      <c r="O36" s="186">
        <v>2006</v>
      </c>
      <c r="P36" s="125" t="s">
        <v>68</v>
      </c>
      <c r="Q36" s="173"/>
      <c r="R36" s="158"/>
      <c r="S36" s="158"/>
      <c r="T36" s="158"/>
      <c r="U36" s="158"/>
      <c r="V36" s="158"/>
      <c r="W36" s="158"/>
      <c r="X36" s="158"/>
      <c r="Y36" s="164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64"/>
      <c r="BL36" s="157"/>
      <c r="BM36" s="157"/>
      <c r="BN36" s="157"/>
      <c r="BO36" s="157"/>
      <c r="BP36" s="157"/>
      <c r="BQ36" s="157"/>
      <c r="BR36" s="157"/>
      <c r="BS36" s="157"/>
      <c r="BT36" s="157"/>
      <c r="BU36" s="157"/>
      <c r="BV36" s="157"/>
      <c r="BW36" s="157"/>
      <c r="BX36" s="157"/>
      <c r="BY36" s="157"/>
      <c r="BZ36" s="157"/>
      <c r="CA36" s="157"/>
      <c r="CB36" s="157"/>
      <c r="CC36" s="157"/>
      <c r="CD36" s="157"/>
      <c r="CE36" s="157"/>
      <c r="CF36" s="157"/>
      <c r="CG36" s="157"/>
      <c r="CH36" s="157"/>
      <c r="CI36" s="157"/>
      <c r="CJ36" s="157"/>
      <c r="CK36" s="157"/>
      <c r="CL36" s="157"/>
      <c r="CM36" s="157"/>
      <c r="CN36" s="157"/>
      <c r="CO36" s="157"/>
      <c r="CP36" s="157"/>
      <c r="CQ36" s="157"/>
      <c r="CR36" s="157"/>
      <c r="CS36" s="157"/>
      <c r="CT36" s="157"/>
      <c r="CU36" s="157"/>
      <c r="CV36" s="157"/>
      <c r="CW36" s="157"/>
      <c r="CX36" s="157"/>
      <c r="CY36" s="157"/>
      <c r="CZ36" s="157"/>
      <c r="DA36" s="157"/>
      <c r="DB36" s="157"/>
      <c r="DC36" s="157"/>
      <c r="DD36" s="157"/>
      <c r="DE36" s="157"/>
      <c r="DF36" s="157"/>
      <c r="DG36" s="157"/>
      <c r="DH36" s="157"/>
      <c r="DI36" s="157"/>
      <c r="DJ36" s="157"/>
      <c r="DK36" s="157"/>
      <c r="DL36" s="157"/>
      <c r="DM36" s="157"/>
      <c r="DN36" s="157"/>
      <c r="DO36" s="157"/>
      <c r="DP36" s="157"/>
      <c r="DQ36" s="157"/>
      <c r="DR36" s="157"/>
      <c r="DS36" s="157"/>
      <c r="DT36" s="157"/>
      <c r="DU36" s="157"/>
      <c r="DV36" s="157"/>
      <c r="DW36" s="157"/>
      <c r="DX36" s="157"/>
      <c r="DY36" s="157"/>
      <c r="DZ36" s="157"/>
      <c r="EA36" s="157"/>
      <c r="EB36" s="157"/>
      <c r="EC36" s="157"/>
      <c r="ED36" s="157"/>
    </row>
    <row r="37" spans="1:134" s="140" customFormat="1" ht="15">
      <c r="A37" s="175" t="s">
        <v>158</v>
      </c>
      <c r="B37" s="114" t="s">
        <v>159</v>
      </c>
      <c r="C37" s="125" t="s">
        <v>46</v>
      </c>
      <c r="D37" s="176" t="s">
        <v>15</v>
      </c>
      <c r="E37" s="177">
        <v>136802.12</v>
      </c>
      <c r="F37" s="177">
        <v>128000</v>
      </c>
      <c r="G37" s="178">
        <v>80</v>
      </c>
      <c r="H37" s="177">
        <f t="shared" si="2"/>
        <v>1710.0264999999999</v>
      </c>
      <c r="I37" s="179">
        <f t="shared" si="3"/>
        <v>1600</v>
      </c>
      <c r="J37" s="125" t="s">
        <v>160</v>
      </c>
      <c r="K37" s="125" t="s">
        <v>41</v>
      </c>
      <c r="L37" s="125" t="s">
        <v>42</v>
      </c>
      <c r="M37" s="125"/>
      <c r="N37" s="125" t="s">
        <v>42</v>
      </c>
      <c r="O37" s="186" t="s">
        <v>161</v>
      </c>
      <c r="P37" s="125" t="s">
        <v>162</v>
      </c>
      <c r="Q37" s="172"/>
      <c r="R37" s="158"/>
      <c r="S37" s="158"/>
      <c r="T37" s="158"/>
      <c r="U37" s="158"/>
      <c r="V37" s="158"/>
      <c r="W37" s="158"/>
      <c r="X37" s="158"/>
      <c r="Y37" s="164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64"/>
      <c r="BL37" s="157"/>
      <c r="BM37" s="157"/>
      <c r="BN37" s="157"/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7"/>
      <c r="CU37" s="157"/>
      <c r="CV37" s="157"/>
      <c r="CW37" s="157"/>
      <c r="CX37" s="157"/>
      <c r="CY37" s="157"/>
      <c r="CZ37" s="157"/>
      <c r="DA37" s="157"/>
      <c r="DB37" s="157"/>
      <c r="DC37" s="157"/>
      <c r="DD37" s="157"/>
      <c r="DE37" s="157"/>
      <c r="DF37" s="157"/>
      <c r="DG37" s="157"/>
      <c r="DH37" s="157"/>
      <c r="DI37" s="157"/>
      <c r="DJ37" s="157"/>
      <c r="DK37" s="157"/>
      <c r="DL37" s="157"/>
      <c r="DM37" s="157"/>
      <c r="DN37" s="157"/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</row>
    <row r="38" spans="1:134" s="140" customFormat="1" ht="30" hidden="1">
      <c r="A38" s="175" t="s">
        <v>163</v>
      </c>
      <c r="B38" s="114" t="s">
        <v>164</v>
      </c>
      <c r="C38" s="125" t="s">
        <v>57</v>
      </c>
      <c r="D38" s="176" t="s">
        <v>15</v>
      </c>
      <c r="E38" s="177">
        <v>143250.6</v>
      </c>
      <c r="F38" s="177">
        <v>140000</v>
      </c>
      <c r="G38" s="178">
        <v>80</v>
      </c>
      <c r="H38" s="177">
        <f t="shared" si="2"/>
        <v>1790.6325000000002</v>
      </c>
      <c r="I38" s="179">
        <f t="shared" si="3"/>
        <v>1750</v>
      </c>
      <c r="J38" s="125" t="s">
        <v>165</v>
      </c>
      <c r="K38" s="125" t="s">
        <v>63</v>
      </c>
      <c r="L38" s="125" t="s">
        <v>42</v>
      </c>
      <c r="M38" s="125"/>
      <c r="N38" s="125" t="s">
        <v>42</v>
      </c>
      <c r="O38" s="186">
        <v>2015</v>
      </c>
      <c r="P38" s="125" t="s">
        <v>110</v>
      </c>
      <c r="Q38" s="172"/>
      <c r="R38" s="158"/>
      <c r="S38" s="158"/>
      <c r="T38" s="158"/>
      <c r="U38" s="158"/>
      <c r="V38" s="158"/>
      <c r="W38" s="158"/>
      <c r="X38" s="158"/>
      <c r="Y38" s="164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64"/>
      <c r="BL38" s="157"/>
      <c r="BM38" s="157"/>
      <c r="BN38" s="157"/>
      <c r="BO38" s="157"/>
      <c r="BP38" s="157"/>
      <c r="BQ38" s="157"/>
      <c r="BR38" s="157"/>
      <c r="BS38" s="157"/>
      <c r="BT38" s="157"/>
      <c r="BU38" s="157"/>
      <c r="BV38" s="157"/>
      <c r="BW38" s="157"/>
      <c r="BX38" s="157"/>
      <c r="BY38" s="157"/>
      <c r="BZ38" s="157"/>
      <c r="CA38" s="157"/>
      <c r="CB38" s="157"/>
      <c r="CC38" s="157"/>
      <c r="CD38" s="157"/>
      <c r="CE38" s="157"/>
      <c r="CF38" s="157"/>
      <c r="CG38" s="157"/>
      <c r="CH38" s="157"/>
      <c r="CI38" s="157"/>
      <c r="CJ38" s="157"/>
      <c r="CK38" s="157"/>
      <c r="CL38" s="157"/>
      <c r="CM38" s="157"/>
      <c r="CN38" s="157"/>
      <c r="CO38" s="157"/>
      <c r="CP38" s="157"/>
      <c r="CQ38" s="157"/>
      <c r="CR38" s="157"/>
      <c r="CS38" s="157"/>
      <c r="CT38" s="157"/>
      <c r="CU38" s="157"/>
      <c r="CV38" s="157"/>
      <c r="CW38" s="157"/>
      <c r="CX38" s="157"/>
      <c r="CY38" s="157"/>
      <c r="CZ38" s="157"/>
      <c r="DA38" s="157"/>
      <c r="DB38" s="157"/>
      <c r="DC38" s="157"/>
      <c r="DD38" s="157"/>
      <c r="DE38" s="157"/>
      <c r="DF38" s="157"/>
      <c r="DG38" s="157"/>
      <c r="DH38" s="157"/>
      <c r="DI38" s="157"/>
      <c r="DJ38" s="157"/>
      <c r="DK38" s="157"/>
      <c r="DL38" s="157"/>
      <c r="DM38" s="157"/>
      <c r="DN38" s="157"/>
      <c r="DO38" s="157"/>
      <c r="DP38" s="157"/>
      <c r="DQ38" s="157"/>
      <c r="DR38" s="157"/>
      <c r="DS38" s="157"/>
      <c r="DT38" s="157"/>
      <c r="DU38" s="157"/>
      <c r="DV38" s="157"/>
      <c r="DW38" s="157"/>
      <c r="DX38" s="157"/>
      <c r="DY38" s="157"/>
      <c r="DZ38" s="157"/>
      <c r="EA38" s="157"/>
      <c r="EB38" s="157"/>
      <c r="EC38" s="157"/>
      <c r="ED38" s="157"/>
    </row>
    <row r="39" spans="1:134" s="140" customFormat="1" ht="30" hidden="1">
      <c r="A39" s="175" t="s">
        <v>166</v>
      </c>
      <c r="B39" s="114" t="s">
        <v>167</v>
      </c>
      <c r="C39" s="125" t="s">
        <v>82</v>
      </c>
      <c r="D39" s="176" t="s">
        <v>15</v>
      </c>
      <c r="E39" s="177">
        <v>108872.44</v>
      </c>
      <c r="F39" s="177">
        <v>103700</v>
      </c>
      <c r="G39" s="178">
        <v>61</v>
      </c>
      <c r="H39" s="177">
        <f t="shared" si="2"/>
        <v>1784.7940983606559</v>
      </c>
      <c r="I39" s="179">
        <f t="shared" si="3"/>
        <v>1700</v>
      </c>
      <c r="J39" s="125" t="s">
        <v>168</v>
      </c>
      <c r="K39" s="125" t="s">
        <v>41</v>
      </c>
      <c r="L39" s="125" t="s">
        <v>42</v>
      </c>
      <c r="M39" s="187"/>
      <c r="N39" s="125" t="s">
        <v>42</v>
      </c>
      <c r="O39" s="186">
        <v>2014</v>
      </c>
      <c r="P39" s="125" t="s">
        <v>162</v>
      </c>
      <c r="Q39" s="172"/>
      <c r="R39" s="158"/>
      <c r="S39" s="158"/>
      <c r="T39" s="158"/>
      <c r="U39" s="158"/>
      <c r="V39" s="158"/>
      <c r="W39" s="158"/>
      <c r="X39" s="158"/>
      <c r="Y39" s="164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64"/>
      <c r="BL39" s="157"/>
      <c r="BM39" s="157"/>
      <c r="BN39" s="157"/>
      <c r="BO39" s="157"/>
      <c r="BP39" s="157"/>
      <c r="BQ39" s="157"/>
      <c r="BR39" s="157"/>
      <c r="BS39" s="157"/>
      <c r="BT39" s="157"/>
      <c r="BU39" s="157"/>
      <c r="BV39" s="157"/>
      <c r="BW39" s="157"/>
      <c r="BX39" s="157"/>
      <c r="BY39" s="157"/>
      <c r="BZ39" s="157"/>
      <c r="CA39" s="157"/>
      <c r="CB39" s="157"/>
      <c r="CC39" s="157"/>
      <c r="CD39" s="157"/>
      <c r="CE39" s="157"/>
      <c r="CF39" s="157"/>
      <c r="CG39" s="157"/>
      <c r="CH39" s="157"/>
      <c r="CI39" s="157"/>
      <c r="CJ39" s="157"/>
      <c r="CK39" s="157"/>
      <c r="CL39" s="157"/>
      <c r="CM39" s="157"/>
      <c r="CN39" s="157"/>
      <c r="CO39" s="157"/>
      <c r="CP39" s="157"/>
      <c r="CQ39" s="157"/>
      <c r="CR39" s="157"/>
      <c r="CS39" s="157"/>
      <c r="CT39" s="157"/>
      <c r="CU39" s="157"/>
      <c r="CV39" s="157"/>
      <c r="CW39" s="157"/>
      <c r="CX39" s="157"/>
      <c r="CY39" s="157"/>
      <c r="CZ39" s="157"/>
      <c r="DA39" s="157"/>
      <c r="DB39" s="157"/>
      <c r="DC39" s="157"/>
      <c r="DD39" s="157"/>
      <c r="DE39" s="157"/>
      <c r="DF39" s="157"/>
      <c r="DG39" s="157"/>
      <c r="DH39" s="157"/>
      <c r="DI39" s="157"/>
      <c r="DJ39" s="157"/>
      <c r="DK39" s="157"/>
      <c r="DL39" s="157"/>
      <c r="DM39" s="157"/>
      <c r="DN39" s="157"/>
      <c r="DO39" s="157"/>
      <c r="DP39" s="157"/>
      <c r="DQ39" s="157"/>
      <c r="DR39" s="157"/>
      <c r="DS39" s="157"/>
      <c r="DT39" s="157"/>
      <c r="DU39" s="157"/>
      <c r="DV39" s="157"/>
      <c r="DW39" s="157"/>
      <c r="DX39" s="157"/>
      <c r="DY39" s="157"/>
      <c r="DZ39" s="157"/>
      <c r="EA39" s="157"/>
      <c r="EB39" s="157"/>
      <c r="EC39" s="157"/>
      <c r="ED39" s="157"/>
    </row>
    <row r="40" spans="1:134" s="140" customFormat="1" ht="15" hidden="1">
      <c r="A40" s="183" t="s">
        <v>169</v>
      </c>
      <c r="B40" s="183" t="s">
        <v>170</v>
      </c>
      <c r="C40" s="125" t="s">
        <v>82</v>
      </c>
      <c r="D40" s="176" t="s">
        <v>15</v>
      </c>
      <c r="E40" s="177">
        <v>107147.41</v>
      </c>
      <c r="F40" s="177">
        <v>89900</v>
      </c>
      <c r="G40" s="178">
        <v>62</v>
      </c>
      <c r="H40" s="177">
        <f t="shared" si="2"/>
        <v>1728.1840322580645</v>
      </c>
      <c r="I40" s="179">
        <f t="shared" si="3"/>
        <v>1450</v>
      </c>
      <c r="J40" s="125" t="s">
        <v>160</v>
      </c>
      <c r="K40" s="125" t="s">
        <v>63</v>
      </c>
      <c r="L40" s="125" t="s">
        <v>42</v>
      </c>
      <c r="M40" s="125"/>
      <c r="N40" s="125" t="s">
        <v>42</v>
      </c>
      <c r="O40" s="186">
        <v>2017</v>
      </c>
      <c r="P40" s="125" t="s">
        <v>85</v>
      </c>
      <c r="Q40" s="172"/>
      <c r="R40" s="158"/>
      <c r="S40" s="158"/>
      <c r="T40" s="158"/>
      <c r="U40" s="158"/>
      <c r="V40" s="158"/>
      <c r="W40" s="158"/>
      <c r="X40" s="158"/>
      <c r="Y40" s="164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64"/>
      <c r="BL40" s="157"/>
      <c r="BM40" s="157"/>
      <c r="BN40" s="157"/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7"/>
      <c r="CU40" s="157"/>
      <c r="CV40" s="157"/>
      <c r="CW40" s="157"/>
      <c r="CX40" s="157"/>
      <c r="CY40" s="157"/>
      <c r="CZ40" s="157"/>
      <c r="DA40" s="157"/>
      <c r="DB40" s="157"/>
      <c r="DC40" s="157"/>
      <c r="DD40" s="157"/>
      <c r="DE40" s="157"/>
      <c r="DF40" s="157"/>
      <c r="DG40" s="157"/>
      <c r="DH40" s="157"/>
      <c r="DI40" s="157"/>
      <c r="DJ40" s="157"/>
      <c r="DK40" s="157"/>
      <c r="DL40" s="157"/>
      <c r="DM40" s="157"/>
      <c r="DN40" s="157"/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</row>
    <row r="41" spans="1:134" s="140" customFormat="1" ht="15">
      <c r="A41" s="183" t="s">
        <v>171</v>
      </c>
      <c r="B41" s="183" t="s">
        <v>172</v>
      </c>
      <c r="C41" s="125" t="s">
        <v>46</v>
      </c>
      <c r="D41" s="176" t="s">
        <v>15</v>
      </c>
      <c r="E41" s="177">
        <v>127874.52</v>
      </c>
      <c r="F41" s="177">
        <v>120000</v>
      </c>
      <c r="G41" s="178">
        <v>75</v>
      </c>
      <c r="H41" s="177">
        <f t="shared" si="2"/>
        <v>1704.9936</v>
      </c>
      <c r="I41" s="179">
        <f t="shared" si="3"/>
        <v>1600</v>
      </c>
      <c r="J41" s="125" t="s">
        <v>165</v>
      </c>
      <c r="K41" s="125" t="s">
        <v>41</v>
      </c>
      <c r="L41" s="125" t="s">
        <v>42</v>
      </c>
      <c r="M41" s="125"/>
      <c r="N41" s="125" t="s">
        <v>42</v>
      </c>
      <c r="O41" s="186">
        <v>2006</v>
      </c>
      <c r="P41" s="125" t="s">
        <v>162</v>
      </c>
      <c r="Q41" s="172"/>
      <c r="R41" s="158"/>
      <c r="S41" s="158"/>
      <c r="T41" s="158"/>
      <c r="U41" s="158"/>
      <c r="V41" s="158"/>
      <c r="W41" s="158"/>
      <c r="X41" s="158"/>
      <c r="Y41" s="164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64"/>
      <c r="BL41" s="157"/>
      <c r="BM41" s="157"/>
      <c r="BN41" s="157"/>
      <c r="BO41" s="157"/>
      <c r="BP41" s="157"/>
      <c r="BQ41" s="157"/>
      <c r="BR41" s="157"/>
      <c r="BS41" s="157"/>
      <c r="BT41" s="157"/>
      <c r="BU41" s="157"/>
      <c r="BV41" s="157"/>
      <c r="BW41" s="157"/>
      <c r="BX41" s="157"/>
      <c r="BY41" s="157"/>
      <c r="BZ41" s="157"/>
      <c r="CA41" s="157"/>
      <c r="CB41" s="157"/>
      <c r="CC41" s="157"/>
      <c r="CD41" s="157"/>
      <c r="CE41" s="157"/>
      <c r="CF41" s="157"/>
      <c r="CG41" s="157"/>
      <c r="CH41" s="157"/>
      <c r="CI41" s="157"/>
      <c r="CJ41" s="157"/>
      <c r="CK41" s="157"/>
      <c r="CL41" s="157"/>
      <c r="CM41" s="157"/>
      <c r="CN41" s="157"/>
      <c r="CO41" s="157"/>
      <c r="CP41" s="157"/>
      <c r="CQ41" s="157"/>
      <c r="CR41" s="157"/>
      <c r="CS41" s="157"/>
      <c r="CT41" s="157"/>
      <c r="CU41" s="157"/>
      <c r="CV41" s="157"/>
      <c r="CW41" s="157"/>
      <c r="CX41" s="157"/>
      <c r="CY41" s="157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7"/>
      <c r="DZ41" s="157"/>
      <c r="EA41" s="157"/>
      <c r="EB41" s="157"/>
      <c r="EC41" s="157"/>
      <c r="ED41" s="157"/>
    </row>
    <row r="42" spans="1:134" s="140" customFormat="1" ht="15">
      <c r="A42" s="175" t="s">
        <v>173</v>
      </c>
      <c r="B42" s="114" t="s">
        <v>174</v>
      </c>
      <c r="C42" s="125" t="s">
        <v>175</v>
      </c>
      <c r="D42" s="176" t="s">
        <v>15</v>
      </c>
      <c r="E42" s="177">
        <v>165876</v>
      </c>
      <c r="F42" s="177">
        <v>165876</v>
      </c>
      <c r="G42" s="178">
        <v>97</v>
      </c>
      <c r="H42" s="177">
        <f t="shared" si="2"/>
        <v>1710.0618556701031</v>
      </c>
      <c r="I42" s="179">
        <f t="shared" si="3"/>
        <v>1710.0618556701031</v>
      </c>
      <c r="J42" s="125" t="s">
        <v>176</v>
      </c>
      <c r="K42" s="125" t="s">
        <v>41</v>
      </c>
      <c r="L42" s="125" t="s">
        <v>42</v>
      </c>
      <c r="M42" s="125"/>
      <c r="N42" s="125" t="s">
        <v>42</v>
      </c>
      <c r="O42" s="186">
        <v>2009</v>
      </c>
      <c r="P42" s="125" t="s">
        <v>177</v>
      </c>
      <c r="Q42" s="172"/>
      <c r="R42" s="158"/>
      <c r="S42" s="158"/>
      <c r="T42" s="158"/>
      <c r="U42" s="158"/>
      <c r="V42" s="158"/>
      <c r="W42" s="158"/>
      <c r="X42" s="158"/>
      <c r="Y42" s="164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64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7"/>
      <c r="CA42" s="157"/>
      <c r="CB42" s="157"/>
      <c r="CC42" s="157"/>
      <c r="CD42" s="157"/>
      <c r="CE42" s="157"/>
      <c r="CF42" s="157"/>
      <c r="CG42" s="157"/>
      <c r="CH42" s="157"/>
      <c r="CI42" s="157"/>
      <c r="CJ42" s="157"/>
      <c r="CK42" s="157"/>
      <c r="CL42" s="157"/>
      <c r="CM42" s="157"/>
      <c r="CN42" s="157"/>
      <c r="CO42" s="157"/>
      <c r="CP42" s="157"/>
      <c r="CQ42" s="157"/>
      <c r="CR42" s="157"/>
      <c r="CS42" s="157"/>
      <c r="CT42" s="157"/>
      <c r="CU42" s="157"/>
      <c r="CV42" s="157"/>
      <c r="CW42" s="157"/>
      <c r="CX42" s="157"/>
      <c r="CY42" s="157"/>
      <c r="CZ42" s="157"/>
      <c r="DA42" s="157"/>
      <c r="DB42" s="157"/>
      <c r="DC42" s="157"/>
      <c r="DD42" s="157"/>
      <c r="DE42" s="157"/>
      <c r="DF42" s="157"/>
      <c r="DG42" s="157"/>
      <c r="DH42" s="157"/>
      <c r="DI42" s="157"/>
      <c r="DJ42" s="157"/>
      <c r="DK42" s="157"/>
      <c r="DL42" s="157"/>
      <c r="DM42" s="157"/>
      <c r="DN42" s="157"/>
      <c r="DO42" s="157"/>
      <c r="DP42" s="157"/>
      <c r="DQ42" s="157"/>
      <c r="DR42" s="157"/>
      <c r="DS42" s="157"/>
      <c r="DT42" s="157"/>
      <c r="DU42" s="157"/>
      <c r="DV42" s="157"/>
      <c r="DW42" s="157"/>
      <c r="DX42" s="157"/>
      <c r="DY42" s="157"/>
      <c r="DZ42" s="157"/>
      <c r="EA42" s="157"/>
      <c r="EB42" s="157"/>
      <c r="EC42" s="157"/>
      <c r="ED42" s="157"/>
    </row>
    <row r="43" spans="1:134" s="140" customFormat="1" ht="15">
      <c r="A43" s="183" t="s">
        <v>178</v>
      </c>
      <c r="B43" s="183" t="s">
        <v>179</v>
      </c>
      <c r="C43" s="125" t="s">
        <v>46</v>
      </c>
      <c r="D43" s="176" t="s">
        <v>15</v>
      </c>
      <c r="E43" s="177">
        <v>112859.26</v>
      </c>
      <c r="F43" s="177">
        <v>105600</v>
      </c>
      <c r="G43" s="178">
        <v>66</v>
      </c>
      <c r="H43" s="177">
        <f t="shared" si="2"/>
        <v>1709.9887878787879</v>
      </c>
      <c r="I43" s="179">
        <f t="shared" si="3"/>
        <v>1600</v>
      </c>
      <c r="J43" s="125" t="s">
        <v>160</v>
      </c>
      <c r="K43" s="125" t="s">
        <v>41</v>
      </c>
      <c r="L43" s="125" t="s">
        <v>42</v>
      </c>
      <c r="M43" s="125"/>
      <c r="N43" s="125" t="s">
        <v>42</v>
      </c>
      <c r="O43" s="186">
        <v>2010</v>
      </c>
      <c r="P43" s="125" t="s">
        <v>177</v>
      </c>
      <c r="Q43" s="172"/>
      <c r="R43" s="158"/>
      <c r="S43" s="158"/>
      <c r="T43" s="158"/>
      <c r="U43" s="158"/>
      <c r="V43" s="158"/>
      <c r="W43" s="158"/>
      <c r="X43" s="158"/>
      <c r="Y43" s="164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64"/>
      <c r="BL43" s="157"/>
      <c r="BM43" s="157"/>
      <c r="BN43" s="157"/>
      <c r="BO43" s="157"/>
      <c r="BP43" s="157"/>
      <c r="BQ43" s="157"/>
      <c r="BR43" s="157"/>
      <c r="BS43" s="157"/>
      <c r="BT43" s="157"/>
      <c r="BU43" s="157"/>
      <c r="BV43" s="157"/>
      <c r="BW43" s="157"/>
      <c r="BX43" s="157"/>
      <c r="BY43" s="157"/>
      <c r="BZ43" s="157"/>
      <c r="CA43" s="157"/>
      <c r="CB43" s="157"/>
      <c r="CC43" s="157"/>
      <c r="CD43" s="157"/>
      <c r="CE43" s="157"/>
      <c r="CF43" s="157"/>
      <c r="CG43" s="157"/>
      <c r="CH43" s="157"/>
      <c r="CI43" s="157"/>
      <c r="CJ43" s="157"/>
      <c r="CK43" s="157"/>
      <c r="CL43" s="157"/>
      <c r="CM43" s="157"/>
      <c r="CN43" s="157"/>
      <c r="CO43" s="157"/>
      <c r="CP43" s="157"/>
      <c r="CQ43" s="157"/>
      <c r="CR43" s="157"/>
      <c r="CS43" s="157"/>
      <c r="CT43" s="157"/>
      <c r="CU43" s="157"/>
      <c r="CV43" s="157"/>
      <c r="CW43" s="157"/>
      <c r="CX43" s="157"/>
      <c r="CY43" s="157"/>
      <c r="CZ43" s="157"/>
      <c r="DA43" s="157"/>
      <c r="DB43" s="157"/>
      <c r="DC43" s="157"/>
      <c r="DD43" s="157"/>
      <c r="DE43" s="157"/>
      <c r="DF43" s="157"/>
      <c r="DG43" s="157"/>
      <c r="DH43" s="157"/>
      <c r="DI43" s="157"/>
      <c r="DJ43" s="157"/>
      <c r="DK43" s="157"/>
      <c r="DL43" s="157"/>
      <c r="DM43" s="157"/>
      <c r="DN43" s="157"/>
      <c r="DO43" s="157"/>
      <c r="DP43" s="157"/>
      <c r="DQ43" s="157"/>
      <c r="DR43" s="157"/>
      <c r="DS43" s="157"/>
      <c r="DT43" s="157"/>
      <c r="DU43" s="157"/>
      <c r="DV43" s="157"/>
      <c r="DW43" s="157"/>
      <c r="DX43" s="157"/>
      <c r="DY43" s="157"/>
      <c r="DZ43" s="157"/>
      <c r="EA43" s="157"/>
      <c r="EB43" s="157"/>
      <c r="EC43" s="157"/>
      <c r="ED43" s="157"/>
    </row>
    <row r="44" spans="1:134" s="140" customFormat="1" ht="15">
      <c r="A44" s="183" t="s">
        <v>180</v>
      </c>
      <c r="B44" s="183" t="s">
        <v>181</v>
      </c>
      <c r="C44" s="125" t="s">
        <v>46</v>
      </c>
      <c r="D44" s="176" t="s">
        <v>15</v>
      </c>
      <c r="E44" s="177">
        <v>106020.33</v>
      </c>
      <c r="F44" s="177">
        <v>99200</v>
      </c>
      <c r="G44" s="178">
        <v>62</v>
      </c>
      <c r="H44" s="177">
        <f t="shared" si="2"/>
        <v>1710.0053225806453</v>
      </c>
      <c r="I44" s="179">
        <f t="shared" si="3"/>
        <v>1600</v>
      </c>
      <c r="J44" s="125" t="s">
        <v>160</v>
      </c>
      <c r="K44" s="125" t="s">
        <v>41</v>
      </c>
      <c r="L44" s="125" t="s">
        <v>42</v>
      </c>
      <c r="M44" s="125"/>
      <c r="N44" s="125" t="s">
        <v>42</v>
      </c>
      <c r="O44" s="125">
        <v>2007</v>
      </c>
      <c r="P44" s="125" t="s">
        <v>177</v>
      </c>
      <c r="Q44" s="172"/>
      <c r="R44" s="158"/>
      <c r="S44" s="158"/>
      <c r="T44" s="158"/>
      <c r="U44" s="158"/>
      <c r="V44" s="158"/>
      <c r="W44" s="158"/>
      <c r="X44" s="158"/>
      <c r="Y44" s="164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64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7"/>
      <c r="CI44" s="157"/>
      <c r="CJ44" s="157"/>
      <c r="CK44" s="157"/>
      <c r="CL44" s="157"/>
      <c r="CM44" s="157"/>
      <c r="CN44" s="157"/>
      <c r="CO44" s="157"/>
      <c r="CP44" s="157"/>
      <c r="CQ44" s="157"/>
      <c r="CR44" s="157"/>
      <c r="CS44" s="157"/>
      <c r="CT44" s="157"/>
      <c r="CU44" s="157"/>
      <c r="CV44" s="157"/>
      <c r="CW44" s="157"/>
      <c r="CX44" s="157"/>
      <c r="CY44" s="157"/>
      <c r="CZ44" s="157"/>
      <c r="DA44" s="157"/>
      <c r="DB44" s="157"/>
      <c r="DC44" s="157"/>
      <c r="DD44" s="157"/>
      <c r="DE44" s="157"/>
      <c r="DF44" s="157"/>
      <c r="DG44" s="157"/>
      <c r="DH44" s="157"/>
      <c r="DI44" s="157"/>
      <c r="DJ44" s="157"/>
      <c r="DK44" s="157"/>
      <c r="DL44" s="157"/>
      <c r="DM44" s="157"/>
      <c r="DN44" s="157"/>
      <c r="DO44" s="157"/>
      <c r="DP44" s="157"/>
      <c r="DQ44" s="157"/>
      <c r="DR44" s="157"/>
      <c r="DS44" s="157"/>
      <c r="DT44" s="157"/>
      <c r="DU44" s="157"/>
      <c r="DV44" s="157"/>
      <c r="DW44" s="157"/>
      <c r="DX44" s="157"/>
      <c r="DY44" s="157"/>
      <c r="DZ44" s="157"/>
      <c r="EA44" s="157"/>
      <c r="EB44" s="157"/>
      <c r="EC44" s="157"/>
      <c r="ED44" s="157"/>
    </row>
    <row r="45" spans="1:134" s="140" customFormat="1" ht="15">
      <c r="A45" s="183" t="s">
        <v>182</v>
      </c>
      <c r="B45" s="183" t="s">
        <v>183</v>
      </c>
      <c r="C45" s="125" t="s">
        <v>46</v>
      </c>
      <c r="D45" s="176" t="s">
        <v>15</v>
      </c>
      <c r="E45" s="177">
        <v>134064</v>
      </c>
      <c r="F45" s="177">
        <v>126400</v>
      </c>
      <c r="G45" s="178">
        <v>79</v>
      </c>
      <c r="H45" s="177">
        <f t="shared" si="2"/>
        <v>1697.0126582278481</v>
      </c>
      <c r="I45" s="179">
        <f t="shared" si="3"/>
        <v>1600</v>
      </c>
      <c r="J45" s="125" t="s">
        <v>160</v>
      </c>
      <c r="K45" s="125" t="s">
        <v>41</v>
      </c>
      <c r="L45" s="125" t="s">
        <v>42</v>
      </c>
      <c r="M45" s="125"/>
      <c r="N45" s="125" t="s">
        <v>42</v>
      </c>
      <c r="O45" s="186">
        <v>2006</v>
      </c>
      <c r="P45" s="125" t="s">
        <v>177</v>
      </c>
      <c r="Q45" s="172"/>
      <c r="R45" s="158"/>
      <c r="S45" s="158"/>
      <c r="T45" s="158"/>
      <c r="U45" s="158"/>
      <c r="V45" s="158"/>
      <c r="W45" s="158"/>
      <c r="X45" s="158"/>
      <c r="Y45" s="164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64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</row>
    <row r="46" spans="1:134" s="140" customFormat="1" ht="15">
      <c r="A46" s="183" t="s">
        <v>184</v>
      </c>
      <c r="B46" s="183" t="s">
        <v>152</v>
      </c>
      <c r="C46" s="125" t="s">
        <v>46</v>
      </c>
      <c r="D46" s="176" t="s">
        <v>15</v>
      </c>
      <c r="E46" s="177">
        <v>128976</v>
      </c>
      <c r="F46" s="177">
        <v>121600</v>
      </c>
      <c r="G46" s="178">
        <v>76</v>
      </c>
      <c r="H46" s="177">
        <f t="shared" si="2"/>
        <v>1697.0526315789473</v>
      </c>
      <c r="I46" s="179">
        <f t="shared" si="3"/>
        <v>1600</v>
      </c>
      <c r="J46" s="125" t="s">
        <v>185</v>
      </c>
      <c r="K46" s="125" t="s">
        <v>41</v>
      </c>
      <c r="L46" s="125" t="s">
        <v>42</v>
      </c>
      <c r="M46" s="125"/>
      <c r="N46" s="125" t="s">
        <v>42</v>
      </c>
      <c r="O46" s="186">
        <v>2005</v>
      </c>
      <c r="P46" s="125" t="s">
        <v>177</v>
      </c>
      <c r="Q46" s="172"/>
      <c r="R46" s="158"/>
      <c r="S46" s="158"/>
      <c r="T46" s="158"/>
      <c r="U46" s="158"/>
      <c r="V46" s="158"/>
      <c r="W46" s="158"/>
      <c r="X46" s="158"/>
      <c r="Y46" s="164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64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7"/>
      <c r="CI46" s="157"/>
      <c r="CJ46" s="157"/>
      <c r="CK46" s="157"/>
      <c r="CL46" s="157"/>
      <c r="CM46" s="157"/>
      <c r="CN46" s="157"/>
      <c r="CO46" s="157"/>
      <c r="CP46" s="157"/>
      <c r="CQ46" s="157"/>
      <c r="CR46" s="157"/>
      <c r="CS46" s="157"/>
      <c r="CT46" s="157"/>
      <c r="CU46" s="157"/>
      <c r="CV46" s="157"/>
      <c r="CW46" s="157"/>
      <c r="CX46" s="157"/>
      <c r="CY46" s="157"/>
      <c r="CZ46" s="157"/>
      <c r="DA46" s="157"/>
      <c r="DB46" s="157"/>
      <c r="DC46" s="157"/>
      <c r="DD46" s="157"/>
      <c r="DE46" s="157"/>
      <c r="DF46" s="157"/>
      <c r="DG46" s="157"/>
      <c r="DH46" s="157"/>
      <c r="DI46" s="157"/>
      <c r="DJ46" s="157"/>
      <c r="DK46" s="157"/>
      <c r="DL46" s="157"/>
      <c r="DM46" s="157"/>
      <c r="DN46" s="157"/>
      <c r="DO46" s="157"/>
      <c r="DP46" s="157"/>
      <c r="DQ46" s="157"/>
      <c r="DR46" s="157"/>
      <c r="DS46" s="157"/>
      <c r="DT46" s="157"/>
      <c r="DU46" s="157"/>
      <c r="DV46" s="157"/>
      <c r="DW46" s="157"/>
      <c r="DX46" s="157"/>
      <c r="DY46" s="157"/>
      <c r="DZ46" s="157"/>
      <c r="EA46" s="157"/>
      <c r="EB46" s="157"/>
      <c r="EC46" s="157"/>
      <c r="ED46" s="157"/>
    </row>
    <row r="47" spans="1:134" s="140" customFormat="1" ht="15">
      <c r="A47" s="183" t="s">
        <v>186</v>
      </c>
      <c r="B47" s="183" t="s">
        <v>187</v>
      </c>
      <c r="C47" s="125" t="s">
        <v>46</v>
      </c>
      <c r="D47" s="176" t="s">
        <v>15</v>
      </c>
      <c r="E47" s="177">
        <v>112008</v>
      </c>
      <c r="F47" s="177">
        <v>105600</v>
      </c>
      <c r="G47" s="178">
        <v>66</v>
      </c>
      <c r="H47" s="177">
        <f t="shared" si="2"/>
        <v>1697.090909090909</v>
      </c>
      <c r="I47" s="179">
        <f t="shared" si="3"/>
        <v>1600</v>
      </c>
      <c r="J47" s="125" t="s">
        <v>188</v>
      </c>
      <c r="K47" s="125" t="s">
        <v>41</v>
      </c>
      <c r="L47" s="125" t="s">
        <v>42</v>
      </c>
      <c r="M47" s="125"/>
      <c r="N47" s="125" t="s">
        <v>42</v>
      </c>
      <c r="O47" s="186">
        <v>2005</v>
      </c>
      <c r="P47" s="125" t="s">
        <v>162</v>
      </c>
      <c r="Q47" s="172"/>
      <c r="R47" s="158"/>
      <c r="S47" s="158"/>
      <c r="T47" s="158"/>
      <c r="U47" s="158"/>
      <c r="V47" s="158"/>
      <c r="W47" s="158"/>
      <c r="X47" s="158"/>
      <c r="Y47" s="164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64"/>
      <c r="BL47" s="157"/>
      <c r="BM47" s="157"/>
      <c r="BN47" s="157"/>
      <c r="BO47" s="157"/>
      <c r="BP47" s="157"/>
      <c r="BQ47" s="157"/>
      <c r="BR47" s="157"/>
      <c r="BS47" s="157"/>
      <c r="BT47" s="157"/>
      <c r="BU47" s="157"/>
      <c r="BV47" s="157"/>
      <c r="BW47" s="157"/>
      <c r="BX47" s="157"/>
      <c r="BY47" s="157"/>
      <c r="BZ47" s="157"/>
      <c r="CA47" s="157"/>
      <c r="CB47" s="157"/>
      <c r="CC47" s="157"/>
      <c r="CD47" s="157"/>
      <c r="CE47" s="157"/>
      <c r="CF47" s="157"/>
      <c r="CG47" s="157"/>
      <c r="CH47" s="157"/>
      <c r="CI47" s="157"/>
      <c r="CJ47" s="157"/>
      <c r="CK47" s="157"/>
      <c r="CL47" s="157"/>
      <c r="CM47" s="157"/>
      <c r="CN47" s="157"/>
      <c r="CO47" s="157"/>
      <c r="CP47" s="157"/>
      <c r="CQ47" s="157"/>
      <c r="CR47" s="157"/>
      <c r="CS47" s="157"/>
      <c r="CT47" s="157"/>
      <c r="CU47" s="157"/>
      <c r="CV47" s="157"/>
      <c r="CW47" s="157"/>
      <c r="CX47" s="157"/>
      <c r="CY47" s="157"/>
      <c r="CZ47" s="157"/>
      <c r="DA47" s="157"/>
      <c r="DB47" s="157"/>
      <c r="DC47" s="157"/>
      <c r="DD47" s="157"/>
      <c r="DE47" s="157"/>
      <c r="DF47" s="157"/>
      <c r="DG47" s="157"/>
      <c r="DH47" s="157"/>
      <c r="DI47" s="157"/>
      <c r="DJ47" s="157"/>
      <c r="DK47" s="157"/>
      <c r="DL47" s="157"/>
      <c r="DM47" s="157"/>
      <c r="DN47" s="157"/>
      <c r="DO47" s="157"/>
      <c r="DP47" s="157"/>
      <c r="DQ47" s="157"/>
      <c r="DR47" s="157"/>
      <c r="DS47" s="157"/>
      <c r="DT47" s="157"/>
      <c r="DU47" s="157"/>
      <c r="DV47" s="157"/>
      <c r="DW47" s="157"/>
      <c r="DX47" s="157"/>
      <c r="DY47" s="157"/>
      <c r="DZ47" s="157"/>
      <c r="EA47" s="157"/>
      <c r="EB47" s="157"/>
      <c r="EC47" s="157"/>
      <c r="ED47" s="157"/>
    </row>
    <row r="48" spans="1:134" s="140" customFormat="1" ht="15">
      <c r="A48" s="183" t="s">
        <v>189</v>
      </c>
      <c r="B48" s="183" t="s">
        <v>183</v>
      </c>
      <c r="C48" s="183" t="s">
        <v>46</v>
      </c>
      <c r="D48" s="176" t="s">
        <v>15</v>
      </c>
      <c r="E48" s="177">
        <v>134064</v>
      </c>
      <c r="F48" s="177">
        <v>126400</v>
      </c>
      <c r="G48" s="178">
        <v>79</v>
      </c>
      <c r="H48" s="177">
        <f t="shared" si="2"/>
        <v>1697.0126582278481</v>
      </c>
      <c r="I48" s="179">
        <f t="shared" si="3"/>
        <v>1600</v>
      </c>
      <c r="J48" s="125" t="s">
        <v>160</v>
      </c>
      <c r="K48" s="125" t="s">
        <v>41</v>
      </c>
      <c r="L48" s="125" t="s">
        <v>42</v>
      </c>
      <c r="M48" s="187"/>
      <c r="N48" s="125" t="s">
        <v>42</v>
      </c>
      <c r="O48" s="186">
        <v>2005</v>
      </c>
      <c r="P48" s="125" t="s">
        <v>177</v>
      </c>
      <c r="Q48" s="172"/>
      <c r="R48" s="158"/>
      <c r="S48" s="158"/>
      <c r="T48" s="158"/>
      <c r="U48" s="158"/>
      <c r="V48" s="158"/>
      <c r="W48" s="158"/>
      <c r="X48" s="158"/>
      <c r="Y48" s="164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64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7"/>
      <c r="CI48" s="157"/>
      <c r="CJ48" s="157"/>
      <c r="CK48" s="157"/>
      <c r="CL48" s="157"/>
      <c r="CM48" s="157"/>
      <c r="CN48" s="157"/>
      <c r="CO48" s="157"/>
      <c r="CP48" s="157"/>
      <c r="CQ48" s="157"/>
      <c r="CR48" s="157"/>
      <c r="CS48" s="157"/>
      <c r="CT48" s="157"/>
      <c r="CU48" s="157"/>
      <c r="CV48" s="157"/>
      <c r="CW48" s="157"/>
      <c r="CX48" s="157"/>
      <c r="CY48" s="157"/>
      <c r="CZ48" s="157"/>
      <c r="DA48" s="157"/>
      <c r="DB48" s="157"/>
      <c r="DC48" s="157"/>
      <c r="DD48" s="157"/>
      <c r="DE48" s="157"/>
      <c r="DF48" s="157"/>
      <c r="DG48" s="157"/>
      <c r="DH48" s="157"/>
      <c r="DI48" s="157"/>
      <c r="DJ48" s="157"/>
      <c r="DK48" s="157"/>
      <c r="DL48" s="157"/>
      <c r="DM48" s="157"/>
      <c r="DN48" s="157"/>
      <c r="DO48" s="157"/>
      <c r="DP48" s="157"/>
      <c r="DQ48" s="157"/>
      <c r="DR48" s="157"/>
      <c r="DS48" s="157"/>
      <c r="DT48" s="157"/>
      <c r="DU48" s="157"/>
      <c r="DV48" s="157"/>
      <c r="DW48" s="157"/>
      <c r="DX48" s="157"/>
      <c r="DY48" s="157"/>
      <c r="DZ48" s="157"/>
      <c r="EA48" s="157"/>
      <c r="EB48" s="157"/>
      <c r="EC48" s="157"/>
      <c r="ED48" s="157"/>
    </row>
    <row r="49" spans="1:135" s="140" customFormat="1" ht="15">
      <c r="A49" s="183" t="s">
        <v>190</v>
      </c>
      <c r="B49" s="183" t="s">
        <v>159</v>
      </c>
      <c r="C49" s="125" t="s">
        <v>46</v>
      </c>
      <c r="D49" s="176" t="s">
        <v>15</v>
      </c>
      <c r="E49" s="177">
        <v>135756</v>
      </c>
      <c r="F49" s="177">
        <v>128000</v>
      </c>
      <c r="G49" s="178">
        <v>80</v>
      </c>
      <c r="H49" s="177">
        <f t="shared" si="2"/>
        <v>1696.95</v>
      </c>
      <c r="I49" s="179">
        <f t="shared" si="3"/>
        <v>1600</v>
      </c>
      <c r="J49" s="125" t="s">
        <v>191</v>
      </c>
      <c r="K49" s="125" t="s">
        <v>41</v>
      </c>
      <c r="L49" s="125" t="s">
        <v>42</v>
      </c>
      <c r="M49" s="125"/>
      <c r="N49" s="125" t="s">
        <v>42</v>
      </c>
      <c r="O49" s="186">
        <v>2001</v>
      </c>
      <c r="P49" s="125" t="s">
        <v>162</v>
      </c>
      <c r="Q49" s="172"/>
      <c r="R49" s="158"/>
      <c r="S49" s="158"/>
      <c r="T49" s="158"/>
      <c r="U49" s="158"/>
      <c r="V49" s="158"/>
      <c r="W49" s="158"/>
      <c r="X49" s="158"/>
      <c r="Y49" s="164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64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7"/>
      <c r="CA49" s="157"/>
      <c r="CB49" s="157"/>
      <c r="CC49" s="157"/>
      <c r="CD49" s="157"/>
      <c r="CE49" s="157"/>
      <c r="CF49" s="157"/>
      <c r="CG49" s="157"/>
      <c r="CH49" s="157"/>
      <c r="CI49" s="157"/>
      <c r="CJ49" s="157"/>
      <c r="CK49" s="157"/>
      <c r="CL49" s="157"/>
      <c r="CM49" s="157"/>
      <c r="CN49" s="157"/>
      <c r="CO49" s="157"/>
      <c r="CP49" s="157"/>
      <c r="CQ49" s="157"/>
      <c r="CR49" s="157"/>
      <c r="CS49" s="157"/>
      <c r="CT49" s="157"/>
      <c r="CU49" s="157"/>
      <c r="CV49" s="157"/>
      <c r="CW49" s="157"/>
      <c r="CX49" s="157"/>
      <c r="CY49" s="157"/>
      <c r="CZ49" s="157"/>
      <c r="DA49" s="157"/>
      <c r="DB49" s="157"/>
      <c r="DC49" s="157"/>
      <c r="DD49" s="157"/>
      <c r="DE49" s="157"/>
      <c r="DF49" s="157"/>
      <c r="DG49" s="157"/>
      <c r="DH49" s="157"/>
      <c r="DI49" s="157"/>
      <c r="DJ49" s="157"/>
      <c r="DK49" s="157"/>
      <c r="DL49" s="157"/>
      <c r="DM49" s="157"/>
      <c r="DN49" s="157"/>
      <c r="DO49" s="157"/>
      <c r="DP49" s="157"/>
      <c r="DQ49" s="157"/>
      <c r="DR49" s="157"/>
      <c r="DS49" s="157"/>
      <c r="DT49" s="157"/>
      <c r="DU49" s="157"/>
      <c r="DV49" s="157"/>
      <c r="DW49" s="157"/>
      <c r="DX49" s="157"/>
      <c r="DY49" s="157"/>
      <c r="DZ49" s="157"/>
      <c r="EA49" s="157"/>
      <c r="EB49" s="157"/>
      <c r="EC49" s="157"/>
      <c r="ED49" s="157"/>
    </row>
    <row r="50" spans="1:135" s="140" customFormat="1" ht="15">
      <c r="A50" s="183" t="s">
        <v>192</v>
      </c>
      <c r="B50" s="183" t="s">
        <v>187</v>
      </c>
      <c r="C50" s="125" t="s">
        <v>46</v>
      </c>
      <c r="D50" s="176" t="s">
        <v>15</v>
      </c>
      <c r="E50" s="177">
        <v>115929.84</v>
      </c>
      <c r="F50" s="177">
        <v>108800</v>
      </c>
      <c r="G50" s="178">
        <v>68</v>
      </c>
      <c r="H50" s="177">
        <f t="shared" si="2"/>
        <v>1704.850588235294</v>
      </c>
      <c r="I50" s="179">
        <f t="shared" si="3"/>
        <v>1600</v>
      </c>
      <c r="J50" s="125" t="s">
        <v>165</v>
      </c>
      <c r="K50" s="125" t="s">
        <v>41</v>
      </c>
      <c r="L50" s="125" t="s">
        <v>42</v>
      </c>
      <c r="M50" s="187"/>
      <c r="N50" s="125" t="s">
        <v>42</v>
      </c>
      <c r="O50" s="186">
        <v>2005</v>
      </c>
      <c r="P50" s="125" t="s">
        <v>162</v>
      </c>
      <c r="Q50" s="172"/>
      <c r="R50" s="158"/>
      <c r="S50" s="158"/>
      <c r="T50" s="158"/>
      <c r="U50" s="158"/>
      <c r="V50" s="158"/>
      <c r="W50" s="158"/>
      <c r="X50" s="158"/>
      <c r="Y50" s="164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64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7"/>
      <c r="CA50" s="157"/>
      <c r="CB50" s="157"/>
      <c r="CC50" s="157"/>
      <c r="CD50" s="157"/>
      <c r="CE50" s="157"/>
      <c r="CF50" s="157"/>
      <c r="CG50" s="157"/>
      <c r="CH50" s="157"/>
      <c r="CI50" s="157"/>
      <c r="CJ50" s="157"/>
      <c r="CK50" s="157"/>
      <c r="CL50" s="157"/>
      <c r="CM50" s="157"/>
      <c r="CN50" s="157"/>
      <c r="CO50" s="157"/>
      <c r="CP50" s="157"/>
      <c r="CQ50" s="157"/>
      <c r="CR50" s="157"/>
      <c r="CS50" s="157"/>
      <c r="CT50" s="157"/>
      <c r="CU50" s="157"/>
      <c r="CV50" s="157"/>
      <c r="CW50" s="157"/>
      <c r="CX50" s="157"/>
      <c r="CY50" s="157"/>
      <c r="CZ50" s="157"/>
      <c r="DA50" s="157"/>
      <c r="DB50" s="157"/>
      <c r="DC50" s="157"/>
      <c r="DD50" s="157"/>
      <c r="DE50" s="157"/>
      <c r="DF50" s="157"/>
      <c r="DG50" s="157"/>
      <c r="DH50" s="157"/>
      <c r="DI50" s="157"/>
      <c r="DJ50" s="157"/>
      <c r="DK50" s="157"/>
      <c r="DL50" s="157"/>
      <c r="DM50" s="157"/>
      <c r="DN50" s="157"/>
      <c r="DO50" s="157"/>
      <c r="DP50" s="157"/>
      <c r="DQ50" s="157"/>
      <c r="DR50" s="157"/>
      <c r="DS50" s="157"/>
      <c r="DT50" s="157"/>
      <c r="DU50" s="157"/>
      <c r="DV50" s="157"/>
      <c r="DW50" s="157"/>
      <c r="DX50" s="157"/>
      <c r="DY50" s="157"/>
      <c r="DZ50" s="157"/>
      <c r="EA50" s="157"/>
      <c r="EB50" s="157"/>
      <c r="EC50" s="157"/>
      <c r="ED50" s="157"/>
    </row>
    <row r="51" spans="1:135" s="142" customFormat="1" ht="15" hidden="1">
      <c r="A51" s="175" t="s">
        <v>193</v>
      </c>
      <c r="B51" s="114" t="s">
        <v>194</v>
      </c>
      <c r="C51" s="114" t="s">
        <v>82</v>
      </c>
      <c r="D51" s="176" t="s">
        <v>15</v>
      </c>
      <c r="E51" s="189">
        <v>138000</v>
      </c>
      <c r="F51" s="189">
        <v>106500</v>
      </c>
      <c r="G51" s="190">
        <v>71</v>
      </c>
      <c r="H51" s="177">
        <f t="shared" si="2"/>
        <v>1943.661971830986</v>
      </c>
      <c r="I51" s="179">
        <f t="shared" si="3"/>
        <v>1500</v>
      </c>
      <c r="J51" s="115" t="s">
        <v>195</v>
      </c>
      <c r="K51" s="115" t="s">
        <v>41</v>
      </c>
      <c r="L51" s="115" t="s">
        <v>42</v>
      </c>
      <c r="M51" s="115"/>
      <c r="N51" s="125" t="s">
        <v>42</v>
      </c>
      <c r="O51" s="115">
        <v>2006</v>
      </c>
      <c r="P51" s="115" t="s">
        <v>196</v>
      </c>
      <c r="Q51" s="147"/>
      <c r="R51" s="148"/>
      <c r="S51" s="148"/>
      <c r="T51" s="148"/>
      <c r="U51" s="148"/>
      <c r="V51" s="148"/>
      <c r="W51" s="148"/>
      <c r="X51" s="148"/>
      <c r="Y51" s="165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65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  <c r="BY51" s="148"/>
      <c r="BZ51" s="223"/>
      <c r="CA51" s="223"/>
      <c r="CB51" s="223"/>
      <c r="CC51" s="223"/>
      <c r="CD51" s="223"/>
      <c r="CE51" s="223"/>
      <c r="CF51" s="223"/>
      <c r="CG51" s="223"/>
      <c r="CH51" s="223"/>
      <c r="CI51" s="223"/>
      <c r="CJ51" s="223"/>
      <c r="CK51" s="223"/>
      <c r="CL51" s="223"/>
      <c r="CM51" s="223"/>
      <c r="CN51" s="223"/>
      <c r="CO51" s="223"/>
      <c r="CP51" s="223"/>
      <c r="CQ51" s="223"/>
      <c r="CR51" s="223"/>
      <c r="CS51" s="223"/>
      <c r="CT51" s="223"/>
      <c r="CU51" s="223"/>
      <c r="CV51" s="223"/>
      <c r="CW51" s="223"/>
      <c r="CX51" s="223"/>
      <c r="CY51" s="223"/>
      <c r="CZ51" s="223"/>
      <c r="DA51" s="223"/>
      <c r="DB51" s="223"/>
      <c r="DC51" s="223"/>
      <c r="DD51" s="223"/>
      <c r="DE51" s="223"/>
      <c r="DF51" s="223"/>
      <c r="DG51" s="223"/>
      <c r="DH51" s="223"/>
      <c r="DI51" s="223"/>
      <c r="DJ51" s="223"/>
      <c r="DK51" s="223"/>
      <c r="DL51" s="223"/>
      <c r="DM51" s="223"/>
      <c r="DN51" s="223"/>
      <c r="DO51" s="223"/>
      <c r="DP51" s="223"/>
      <c r="DQ51" s="223"/>
      <c r="DR51" s="223"/>
      <c r="DS51" s="223"/>
      <c r="DT51" s="223"/>
      <c r="DU51" s="223"/>
      <c r="DV51" s="223"/>
      <c r="DW51" s="223"/>
      <c r="DX51" s="223"/>
      <c r="DY51" s="223"/>
      <c r="DZ51" s="223"/>
      <c r="EA51" s="223"/>
      <c r="EB51" s="223"/>
      <c r="EC51" s="223"/>
      <c r="ED51" s="223"/>
    </row>
    <row r="52" spans="1:135" s="142" customFormat="1" ht="15" hidden="1">
      <c r="A52" s="175" t="s">
        <v>197</v>
      </c>
      <c r="B52" s="114" t="s">
        <v>194</v>
      </c>
      <c r="C52" s="114" t="s">
        <v>82</v>
      </c>
      <c r="D52" s="176" t="s">
        <v>15</v>
      </c>
      <c r="E52" s="189">
        <v>140400</v>
      </c>
      <c r="F52" s="189">
        <v>111600</v>
      </c>
      <c r="G52" s="190">
        <v>72</v>
      </c>
      <c r="H52" s="177">
        <f t="shared" si="2"/>
        <v>1950</v>
      </c>
      <c r="I52" s="179">
        <f t="shared" si="3"/>
        <v>1550</v>
      </c>
      <c r="J52" s="115" t="s">
        <v>198</v>
      </c>
      <c r="K52" s="115" t="s">
        <v>41</v>
      </c>
      <c r="L52" s="115" t="s">
        <v>42</v>
      </c>
      <c r="M52" s="115"/>
      <c r="N52" s="125" t="s">
        <v>42</v>
      </c>
      <c r="O52" s="115">
        <v>2005</v>
      </c>
      <c r="P52" s="115" t="s">
        <v>196</v>
      </c>
      <c r="Q52" s="147"/>
      <c r="R52" s="148"/>
      <c r="S52" s="148"/>
      <c r="T52" s="148"/>
      <c r="U52" s="148"/>
      <c r="V52" s="148"/>
      <c r="W52" s="148"/>
      <c r="X52" s="148"/>
      <c r="Y52" s="165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69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65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  <c r="BY52" s="148"/>
      <c r="BZ52" s="223"/>
      <c r="CA52" s="223"/>
      <c r="CB52" s="223"/>
      <c r="CC52" s="223"/>
      <c r="CD52" s="223"/>
      <c r="CE52" s="223"/>
      <c r="CF52" s="223"/>
      <c r="CG52" s="223"/>
      <c r="CH52" s="223"/>
      <c r="CI52" s="223"/>
      <c r="CJ52" s="223"/>
      <c r="CK52" s="223"/>
      <c r="CL52" s="223"/>
      <c r="CM52" s="223"/>
      <c r="CN52" s="223"/>
      <c r="CO52" s="223"/>
      <c r="CP52" s="223"/>
      <c r="CQ52" s="223"/>
      <c r="CR52" s="223"/>
      <c r="CS52" s="223"/>
      <c r="CT52" s="223"/>
      <c r="CU52" s="223"/>
      <c r="CV52" s="223"/>
      <c r="CW52" s="223"/>
      <c r="CX52" s="223"/>
      <c r="CY52" s="223"/>
      <c r="CZ52" s="223"/>
      <c r="DA52" s="223"/>
      <c r="DB52" s="223"/>
      <c r="DC52" s="223"/>
      <c r="DD52" s="223"/>
      <c r="DE52" s="223"/>
      <c r="DF52" s="223"/>
      <c r="DG52" s="223"/>
      <c r="DH52" s="223"/>
      <c r="DI52" s="223"/>
      <c r="DJ52" s="223"/>
      <c r="DK52" s="223"/>
      <c r="DL52" s="223"/>
      <c r="DM52" s="223"/>
      <c r="DN52" s="223"/>
      <c r="DO52" s="223"/>
      <c r="DP52" s="223"/>
      <c r="DQ52" s="223"/>
      <c r="DR52" s="223"/>
      <c r="DS52" s="223"/>
      <c r="DT52" s="223"/>
      <c r="DU52" s="223"/>
      <c r="DV52" s="223"/>
      <c r="DW52" s="223"/>
      <c r="DX52" s="223"/>
      <c r="DY52" s="223"/>
      <c r="DZ52" s="223"/>
      <c r="EA52" s="223"/>
      <c r="EB52" s="223"/>
      <c r="EC52" s="223"/>
      <c r="ED52" s="223"/>
    </row>
    <row r="53" spans="1:135" s="142" customFormat="1" ht="15" hidden="1">
      <c r="A53" s="175" t="s">
        <v>199</v>
      </c>
      <c r="B53" s="114" t="s">
        <v>200</v>
      </c>
      <c r="C53" s="114" t="s">
        <v>14</v>
      </c>
      <c r="D53" s="176" t="s">
        <v>15</v>
      </c>
      <c r="E53" s="189">
        <v>95583.85</v>
      </c>
      <c r="F53" s="189">
        <v>90750</v>
      </c>
      <c r="G53" s="190">
        <v>55</v>
      </c>
      <c r="H53" s="177">
        <f t="shared" si="2"/>
        <v>1737.8881818181819</v>
      </c>
      <c r="I53" s="179">
        <f t="shared" si="3"/>
        <v>1650</v>
      </c>
      <c r="J53" s="115" t="s">
        <v>201</v>
      </c>
      <c r="K53" s="115" t="s">
        <v>41</v>
      </c>
      <c r="L53" s="115" t="s">
        <v>48</v>
      </c>
      <c r="M53" s="115"/>
      <c r="N53" s="125" t="s">
        <v>42</v>
      </c>
      <c r="O53" s="115">
        <v>2017</v>
      </c>
      <c r="P53" s="115" t="s">
        <v>202</v>
      </c>
      <c r="Q53" s="147"/>
      <c r="R53" s="148"/>
      <c r="S53" s="148"/>
      <c r="T53" s="148"/>
      <c r="U53" s="148"/>
      <c r="V53" s="148"/>
      <c r="W53" s="148"/>
      <c r="X53" s="148"/>
      <c r="Y53" s="165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65"/>
      <c r="AO53" s="167"/>
      <c r="AP53" s="147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65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  <c r="BY53" s="148"/>
      <c r="BZ53" s="223"/>
      <c r="CA53" s="223"/>
      <c r="CB53" s="223"/>
      <c r="CC53" s="223"/>
      <c r="CD53" s="223"/>
      <c r="CE53" s="223"/>
      <c r="CF53" s="223"/>
      <c r="CG53" s="223"/>
      <c r="CH53" s="223"/>
      <c r="CI53" s="223"/>
      <c r="CJ53" s="223"/>
      <c r="CK53" s="223"/>
      <c r="CL53" s="223"/>
      <c r="CM53" s="223"/>
      <c r="CN53" s="223"/>
      <c r="CO53" s="223"/>
      <c r="CP53" s="223"/>
      <c r="CQ53" s="223"/>
      <c r="CR53" s="223"/>
      <c r="CS53" s="223"/>
      <c r="CT53" s="223"/>
      <c r="CU53" s="223"/>
      <c r="CV53" s="223"/>
      <c r="CW53" s="223"/>
      <c r="CX53" s="223"/>
      <c r="CY53" s="223"/>
      <c r="CZ53" s="223"/>
      <c r="DA53" s="223"/>
      <c r="DB53" s="223"/>
      <c r="DC53" s="223"/>
      <c r="DD53" s="223"/>
      <c r="DE53" s="223"/>
      <c r="DF53" s="223"/>
      <c r="DG53" s="223"/>
      <c r="DH53" s="223"/>
      <c r="DI53" s="223"/>
      <c r="DJ53" s="223"/>
      <c r="DK53" s="223"/>
      <c r="DL53" s="223"/>
      <c r="DM53" s="223"/>
      <c r="DN53" s="223"/>
      <c r="DO53" s="223"/>
      <c r="DP53" s="223"/>
      <c r="DQ53" s="223"/>
      <c r="DR53" s="223"/>
      <c r="DS53" s="223"/>
      <c r="DT53" s="223"/>
      <c r="DU53" s="223"/>
      <c r="DV53" s="223"/>
      <c r="DW53" s="223"/>
      <c r="DX53" s="223"/>
      <c r="DY53" s="223"/>
      <c r="DZ53" s="223"/>
      <c r="EA53" s="223"/>
      <c r="EB53" s="223"/>
      <c r="EC53" s="223"/>
      <c r="ED53" s="223"/>
    </row>
    <row r="54" spans="1:135" s="142" customFormat="1" ht="15" hidden="1">
      <c r="A54" s="175" t="s">
        <v>203</v>
      </c>
      <c r="B54" s="114" t="s">
        <v>204</v>
      </c>
      <c r="C54" s="114" t="s">
        <v>205</v>
      </c>
      <c r="D54" s="176" t="s">
        <v>15</v>
      </c>
      <c r="E54" s="189">
        <v>113999.96</v>
      </c>
      <c r="F54" s="189">
        <v>113999.96</v>
      </c>
      <c r="G54" s="190">
        <v>65</v>
      </c>
      <c r="H54" s="177">
        <f t="shared" si="2"/>
        <v>1753.8455384615386</v>
      </c>
      <c r="I54" s="179">
        <f t="shared" si="3"/>
        <v>1753.8455384615386</v>
      </c>
      <c r="J54" s="115" t="s">
        <v>206</v>
      </c>
      <c r="K54" s="115" t="s">
        <v>41</v>
      </c>
      <c r="L54" s="115" t="s">
        <v>48</v>
      </c>
      <c r="M54" s="115"/>
      <c r="N54" s="125" t="s">
        <v>42</v>
      </c>
      <c r="O54" s="115">
        <v>2020</v>
      </c>
      <c r="P54" s="115" t="s">
        <v>202</v>
      </c>
      <c r="Q54" s="147"/>
      <c r="R54" s="148"/>
      <c r="S54" s="148"/>
      <c r="T54" s="148"/>
      <c r="U54" s="148"/>
      <c r="V54" s="148"/>
      <c r="W54" s="148"/>
      <c r="X54" s="148"/>
      <c r="Y54" s="165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65"/>
      <c r="AO54" s="168"/>
      <c r="AP54" s="147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65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  <c r="BY54" s="148"/>
      <c r="BZ54" s="223"/>
      <c r="CA54" s="223"/>
      <c r="CB54" s="223"/>
      <c r="CC54" s="223"/>
      <c r="CD54" s="223"/>
      <c r="CE54" s="223"/>
      <c r="CF54" s="223"/>
      <c r="CG54" s="223"/>
      <c r="CH54" s="223"/>
      <c r="CI54" s="223"/>
      <c r="CJ54" s="223"/>
      <c r="CK54" s="223"/>
      <c r="CL54" s="223"/>
      <c r="CM54" s="223"/>
      <c r="CN54" s="223"/>
      <c r="CO54" s="223"/>
      <c r="CP54" s="223"/>
      <c r="CQ54" s="223"/>
      <c r="CR54" s="223"/>
      <c r="CS54" s="223"/>
      <c r="CT54" s="223"/>
      <c r="CU54" s="223"/>
      <c r="CV54" s="223"/>
      <c r="CW54" s="223"/>
      <c r="CX54" s="223"/>
      <c r="CY54" s="223"/>
      <c r="CZ54" s="223"/>
      <c r="DA54" s="223"/>
      <c r="DB54" s="223"/>
      <c r="DC54" s="223"/>
      <c r="DD54" s="223"/>
      <c r="DE54" s="223"/>
      <c r="DF54" s="223"/>
      <c r="DG54" s="223"/>
      <c r="DH54" s="223"/>
      <c r="DI54" s="223"/>
      <c r="DJ54" s="223"/>
      <c r="DK54" s="223"/>
      <c r="DL54" s="223"/>
      <c r="DM54" s="223"/>
      <c r="DN54" s="223"/>
      <c r="DO54" s="223"/>
      <c r="DP54" s="223"/>
      <c r="DQ54" s="223"/>
      <c r="DR54" s="223"/>
      <c r="DS54" s="223"/>
      <c r="DT54" s="223"/>
      <c r="DU54" s="223"/>
      <c r="DV54" s="223"/>
      <c r="DW54" s="223"/>
      <c r="DX54" s="223"/>
      <c r="DY54" s="223"/>
      <c r="DZ54" s="223"/>
      <c r="EA54" s="223"/>
      <c r="EB54" s="223"/>
      <c r="EC54" s="223"/>
      <c r="ED54" s="223"/>
    </row>
    <row r="55" spans="1:135" s="142" customFormat="1" ht="15" hidden="1">
      <c r="A55" s="175" t="s">
        <v>207</v>
      </c>
      <c r="B55" s="114" t="s">
        <v>208</v>
      </c>
      <c r="C55" s="114" t="s">
        <v>14</v>
      </c>
      <c r="D55" s="176" t="s">
        <v>15</v>
      </c>
      <c r="E55" s="189">
        <v>145200.03</v>
      </c>
      <c r="F55" s="189">
        <v>145200.03</v>
      </c>
      <c r="G55" s="190">
        <v>88</v>
      </c>
      <c r="H55" s="177">
        <f t="shared" si="2"/>
        <v>1650.0003409090909</v>
      </c>
      <c r="I55" s="179">
        <f t="shared" si="3"/>
        <v>1650.0003409090909</v>
      </c>
      <c r="J55" s="115" t="s">
        <v>209</v>
      </c>
      <c r="K55" s="115" t="s">
        <v>41</v>
      </c>
      <c r="L55" s="115" t="s">
        <v>48</v>
      </c>
      <c r="M55" s="115"/>
      <c r="N55" s="115" t="s">
        <v>42</v>
      </c>
      <c r="O55" s="115">
        <v>2016</v>
      </c>
      <c r="P55" s="115" t="s">
        <v>202</v>
      </c>
      <c r="Q55" s="147"/>
      <c r="R55" s="148"/>
      <c r="S55" s="148"/>
      <c r="T55" s="148"/>
      <c r="U55" s="148"/>
      <c r="V55" s="148"/>
      <c r="W55" s="148"/>
      <c r="X55" s="148"/>
      <c r="Y55" s="165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70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65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223"/>
      <c r="CA55" s="223"/>
      <c r="CB55" s="223"/>
      <c r="CC55" s="223"/>
      <c r="CD55" s="223"/>
      <c r="CE55" s="223"/>
      <c r="CF55" s="223"/>
      <c r="CG55" s="223"/>
      <c r="CH55" s="223"/>
      <c r="CI55" s="223"/>
      <c r="CJ55" s="223"/>
      <c r="CK55" s="223"/>
      <c r="CL55" s="223"/>
      <c r="CM55" s="223"/>
      <c r="CN55" s="223"/>
      <c r="CO55" s="223"/>
      <c r="CP55" s="223"/>
      <c r="CQ55" s="223"/>
      <c r="CR55" s="223"/>
      <c r="CS55" s="223"/>
      <c r="CT55" s="223"/>
      <c r="CU55" s="223"/>
      <c r="CV55" s="223"/>
      <c r="CW55" s="223"/>
      <c r="CX55" s="223"/>
      <c r="CY55" s="223"/>
      <c r="CZ55" s="223"/>
      <c r="DA55" s="223"/>
      <c r="DB55" s="223"/>
      <c r="DC55" s="223"/>
      <c r="DD55" s="223"/>
      <c r="DE55" s="223"/>
      <c r="DF55" s="223"/>
      <c r="DG55" s="223"/>
      <c r="DH55" s="223"/>
      <c r="DI55" s="223"/>
      <c r="DJ55" s="223"/>
      <c r="DK55" s="223"/>
      <c r="DL55" s="223"/>
      <c r="DM55" s="223"/>
      <c r="DN55" s="223"/>
      <c r="DO55" s="223"/>
      <c r="DP55" s="223"/>
      <c r="DQ55" s="223"/>
      <c r="DR55" s="223"/>
      <c r="DS55" s="223"/>
      <c r="DT55" s="223"/>
      <c r="DU55" s="223"/>
      <c r="DV55" s="223"/>
      <c r="DW55" s="223"/>
      <c r="DX55" s="223"/>
      <c r="DY55" s="223"/>
      <c r="DZ55" s="223"/>
      <c r="EA55" s="223"/>
      <c r="EB55" s="223"/>
      <c r="EC55" s="223"/>
      <c r="ED55" s="223"/>
    </row>
    <row r="56" spans="1:135" s="142" customFormat="1" ht="15" hidden="1">
      <c r="A56" s="175" t="s">
        <v>210</v>
      </c>
      <c r="B56" s="114" t="s">
        <v>211</v>
      </c>
      <c r="C56" s="114" t="s">
        <v>82</v>
      </c>
      <c r="D56" s="176" t="s">
        <v>15</v>
      </c>
      <c r="E56" s="189">
        <v>193307.77</v>
      </c>
      <c r="F56" s="189">
        <v>193307.77</v>
      </c>
      <c r="G56" s="190">
        <v>118</v>
      </c>
      <c r="H56" s="177">
        <f t="shared" si="2"/>
        <v>1638.201440677966</v>
      </c>
      <c r="I56" s="179">
        <f t="shared" si="3"/>
        <v>1638.201440677966</v>
      </c>
      <c r="J56" s="191" t="s">
        <v>16</v>
      </c>
      <c r="K56" s="115" t="s">
        <v>41</v>
      </c>
      <c r="L56" s="115" t="s">
        <v>48</v>
      </c>
      <c r="M56" s="115"/>
      <c r="N56" s="115" t="s">
        <v>42</v>
      </c>
      <c r="O56" s="115">
        <v>2013</v>
      </c>
      <c r="P56" s="115" t="s">
        <v>202</v>
      </c>
      <c r="Q56" s="147"/>
      <c r="R56" s="148"/>
      <c r="S56" s="148"/>
      <c r="T56" s="148"/>
      <c r="U56" s="148"/>
      <c r="V56" s="148"/>
      <c r="W56" s="148"/>
      <c r="X56" s="148"/>
      <c r="Y56" s="165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65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48"/>
      <c r="BZ56" s="223"/>
      <c r="CA56" s="223"/>
      <c r="CB56" s="223"/>
      <c r="CC56" s="223"/>
      <c r="CD56" s="223"/>
      <c r="CE56" s="223"/>
      <c r="CF56" s="223"/>
      <c r="CG56" s="223"/>
      <c r="CH56" s="223"/>
      <c r="CI56" s="223"/>
      <c r="CJ56" s="223"/>
      <c r="CK56" s="223"/>
      <c r="CL56" s="223"/>
      <c r="CM56" s="223"/>
      <c r="CN56" s="223"/>
      <c r="CO56" s="223"/>
      <c r="CP56" s="223"/>
      <c r="CQ56" s="223"/>
      <c r="CR56" s="223"/>
      <c r="CS56" s="223"/>
      <c r="CT56" s="223"/>
      <c r="CU56" s="223"/>
      <c r="CV56" s="223"/>
      <c r="CW56" s="223"/>
      <c r="CX56" s="223"/>
      <c r="CY56" s="223"/>
      <c r="CZ56" s="223"/>
      <c r="DA56" s="223"/>
      <c r="DB56" s="223"/>
      <c r="DC56" s="223"/>
      <c r="DD56" s="223"/>
      <c r="DE56" s="223"/>
      <c r="DF56" s="223"/>
      <c r="DG56" s="223"/>
      <c r="DH56" s="223"/>
      <c r="DI56" s="223"/>
      <c r="DJ56" s="223"/>
      <c r="DK56" s="223"/>
      <c r="DL56" s="223"/>
      <c r="DM56" s="223"/>
      <c r="DN56" s="223"/>
      <c r="DO56" s="223"/>
      <c r="DP56" s="223"/>
      <c r="DQ56" s="223"/>
      <c r="DR56" s="223"/>
      <c r="DS56" s="223"/>
      <c r="DT56" s="223"/>
      <c r="DU56" s="223"/>
      <c r="DV56" s="223"/>
      <c r="DW56" s="223"/>
      <c r="DX56" s="223"/>
      <c r="DY56" s="223"/>
      <c r="DZ56" s="223"/>
      <c r="EA56" s="223"/>
      <c r="EB56" s="223"/>
      <c r="EC56" s="223"/>
      <c r="ED56" s="223"/>
    </row>
    <row r="57" spans="1:135" s="142" customFormat="1" ht="19.5" hidden="1" customHeight="1">
      <c r="A57" s="117" t="s">
        <v>212</v>
      </c>
      <c r="B57" s="122" t="s">
        <v>213</v>
      </c>
      <c r="C57" s="117" t="s">
        <v>14</v>
      </c>
      <c r="D57" s="150" t="s">
        <v>15</v>
      </c>
      <c r="E57" s="192">
        <v>119861.31</v>
      </c>
      <c r="F57" s="192">
        <v>110250</v>
      </c>
      <c r="G57" s="193">
        <v>70</v>
      </c>
      <c r="H57" s="194">
        <f>SUM(E57/G57)</f>
        <v>1712.3044285714286</v>
      </c>
      <c r="I57" s="195">
        <f>SUM(F57/G57)</f>
        <v>1575</v>
      </c>
      <c r="J57" s="196" t="s">
        <v>165</v>
      </c>
      <c r="K57" s="197" t="s">
        <v>41</v>
      </c>
      <c r="L57" s="197" t="s">
        <v>42</v>
      </c>
      <c r="M57" s="197"/>
      <c r="N57" s="121" t="s">
        <v>42</v>
      </c>
      <c r="O57" s="198">
        <v>2018</v>
      </c>
      <c r="P57" s="197" t="s">
        <v>214</v>
      </c>
      <c r="Q57" s="147"/>
      <c r="R57" s="148"/>
      <c r="S57" s="148"/>
      <c r="T57" s="148"/>
      <c r="U57" s="148"/>
      <c r="V57" s="148"/>
      <c r="W57" s="148"/>
      <c r="X57" s="148"/>
      <c r="Y57" s="165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65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  <c r="BY57" s="148"/>
      <c r="BZ57" s="223"/>
      <c r="CA57" s="223"/>
      <c r="CB57" s="223"/>
      <c r="CC57" s="223"/>
      <c r="CD57" s="223"/>
      <c r="CE57" s="223"/>
      <c r="CF57" s="223"/>
      <c r="CG57" s="223"/>
      <c r="CH57" s="223"/>
      <c r="CI57" s="223"/>
      <c r="CJ57" s="223"/>
      <c r="CK57" s="223"/>
      <c r="CL57" s="223"/>
      <c r="CM57" s="223"/>
      <c r="CN57" s="223"/>
      <c r="CO57" s="223"/>
      <c r="CP57" s="223"/>
      <c r="CQ57" s="223"/>
      <c r="CR57" s="223"/>
      <c r="CS57" s="223"/>
      <c r="CT57" s="223"/>
      <c r="CU57" s="223"/>
      <c r="CV57" s="223"/>
      <c r="CW57" s="223"/>
      <c r="CX57" s="223"/>
      <c r="CY57" s="223"/>
      <c r="CZ57" s="223"/>
      <c r="DA57" s="223"/>
      <c r="DB57" s="223"/>
      <c r="DC57" s="223"/>
      <c r="DD57" s="223"/>
      <c r="DE57" s="223"/>
      <c r="DF57" s="223"/>
      <c r="DG57" s="223"/>
      <c r="DH57" s="223"/>
      <c r="DI57" s="223"/>
      <c r="DJ57" s="223"/>
      <c r="DK57" s="223"/>
      <c r="DL57" s="223"/>
      <c r="DM57" s="223"/>
      <c r="DN57" s="223"/>
      <c r="DO57" s="223"/>
      <c r="DP57" s="223"/>
      <c r="DQ57" s="223"/>
      <c r="DR57" s="223"/>
      <c r="DS57" s="223"/>
      <c r="DT57" s="223"/>
      <c r="DU57" s="223"/>
      <c r="DV57" s="223"/>
      <c r="DW57" s="223"/>
      <c r="DX57" s="223"/>
      <c r="DY57" s="223"/>
      <c r="DZ57" s="223"/>
      <c r="EA57" s="223"/>
      <c r="EB57" s="223"/>
      <c r="EC57" s="223"/>
      <c r="ED57" s="223"/>
    </row>
    <row r="58" spans="1:135" s="141" customFormat="1" ht="19.5" hidden="1" customHeight="1">
      <c r="A58" s="118" t="s">
        <v>215</v>
      </c>
      <c r="B58" s="123" t="s">
        <v>213</v>
      </c>
      <c r="C58" s="118" t="s">
        <v>14</v>
      </c>
      <c r="D58" s="151" t="s">
        <v>15</v>
      </c>
      <c r="E58" s="143">
        <v>116999.28</v>
      </c>
      <c r="F58" s="143">
        <v>108500</v>
      </c>
      <c r="G58" s="119">
        <v>70</v>
      </c>
      <c r="H58" s="145">
        <f>SUM(E58/G58)</f>
        <v>1671.4182857142857</v>
      </c>
      <c r="I58" s="146">
        <f>SUM(F58/G58)</f>
        <v>1550</v>
      </c>
      <c r="J58" s="120" t="s">
        <v>165</v>
      </c>
      <c r="K58" s="121" t="s">
        <v>41</v>
      </c>
      <c r="L58" s="121" t="s">
        <v>42</v>
      </c>
      <c r="M58" s="121"/>
      <c r="N58" s="121" t="s">
        <v>42</v>
      </c>
      <c r="O58" s="144">
        <v>2010</v>
      </c>
      <c r="P58" s="121" t="s">
        <v>214</v>
      </c>
      <c r="Q58" s="147"/>
      <c r="R58" s="148"/>
      <c r="S58" s="148"/>
      <c r="T58" s="148"/>
      <c r="U58" s="148"/>
      <c r="V58" s="148"/>
      <c r="W58" s="148"/>
      <c r="X58" s="148"/>
      <c r="Y58" s="165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65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  <c r="BY58" s="148"/>
      <c r="BZ58" s="148"/>
      <c r="CA58" s="148"/>
      <c r="CB58" s="148"/>
      <c r="CC58" s="148"/>
      <c r="CD58" s="148"/>
      <c r="CE58" s="148"/>
      <c r="CF58" s="148"/>
      <c r="CG58" s="148"/>
      <c r="CH58" s="148"/>
      <c r="CI58" s="148"/>
      <c r="CJ58" s="148"/>
      <c r="CK58" s="148"/>
      <c r="CL58" s="148"/>
      <c r="CM58" s="148"/>
      <c r="CN58" s="148"/>
      <c r="CO58" s="148"/>
      <c r="CP58" s="148"/>
      <c r="CQ58" s="148"/>
      <c r="CR58" s="148"/>
      <c r="CS58" s="148"/>
      <c r="CT58" s="148"/>
      <c r="CU58" s="148"/>
      <c r="CV58" s="148"/>
      <c r="CW58" s="148"/>
      <c r="CX58" s="148"/>
      <c r="CY58" s="148"/>
      <c r="CZ58" s="148"/>
      <c r="DA58" s="148"/>
      <c r="DB58" s="148"/>
      <c r="DC58" s="148"/>
      <c r="DD58" s="148"/>
      <c r="DE58" s="148"/>
      <c r="DF58" s="148"/>
      <c r="DG58" s="148"/>
      <c r="DH58" s="148"/>
      <c r="DI58" s="148"/>
      <c r="DJ58" s="148"/>
      <c r="DK58" s="148"/>
      <c r="DL58" s="148"/>
      <c r="DM58" s="148"/>
      <c r="DN58" s="148"/>
      <c r="DO58" s="148"/>
      <c r="DP58" s="148"/>
      <c r="DQ58" s="148"/>
      <c r="DR58" s="148"/>
      <c r="DS58" s="148"/>
      <c r="DT58" s="148"/>
      <c r="DU58" s="148"/>
      <c r="DV58" s="148"/>
      <c r="DW58" s="148"/>
      <c r="DX58" s="148"/>
      <c r="DY58" s="148"/>
      <c r="DZ58" s="148"/>
      <c r="EA58" s="148"/>
      <c r="EB58" s="148"/>
      <c r="EC58" s="148"/>
      <c r="ED58" s="148"/>
    </row>
    <row r="59" spans="1:135" s="141" customFormat="1" ht="19.5" customHeight="1">
      <c r="A59" s="117" t="s">
        <v>216</v>
      </c>
      <c r="B59" s="122" t="s">
        <v>217</v>
      </c>
      <c r="C59" s="117" t="s">
        <v>175</v>
      </c>
      <c r="D59" s="150" t="s">
        <v>15</v>
      </c>
      <c r="E59" s="192">
        <v>117600</v>
      </c>
      <c r="F59" s="192">
        <v>91800</v>
      </c>
      <c r="G59" s="199">
        <v>54</v>
      </c>
      <c r="H59" s="200">
        <v>1700</v>
      </c>
      <c r="I59" s="201">
        <v>1700</v>
      </c>
      <c r="J59" s="202" t="s">
        <v>218</v>
      </c>
      <c r="K59" s="203" t="s">
        <v>41</v>
      </c>
      <c r="L59" s="203" t="s">
        <v>42</v>
      </c>
      <c r="M59" s="203"/>
      <c r="N59" s="203" t="s">
        <v>48</v>
      </c>
      <c r="O59" s="204">
        <v>2014</v>
      </c>
      <c r="P59" s="203" t="s">
        <v>219</v>
      </c>
      <c r="Q59" s="147"/>
      <c r="R59" s="148"/>
      <c r="S59" s="148"/>
      <c r="T59" s="148"/>
      <c r="U59" s="148"/>
      <c r="V59" s="148"/>
      <c r="W59" s="148"/>
      <c r="X59" s="148"/>
      <c r="Y59" s="165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65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</row>
    <row r="60" spans="1:135" s="148" customFormat="1" ht="19.5" hidden="1" customHeight="1">
      <c r="A60" s="118" t="s">
        <v>220</v>
      </c>
      <c r="B60" s="123" t="s">
        <v>221</v>
      </c>
      <c r="C60" s="118" t="s">
        <v>222</v>
      </c>
      <c r="D60" s="151" t="s">
        <v>15</v>
      </c>
      <c r="E60" s="143">
        <v>82380.05</v>
      </c>
      <c r="F60" s="143">
        <v>68150</v>
      </c>
      <c r="G60" s="119">
        <v>47</v>
      </c>
      <c r="H60" s="145">
        <f t="shared" ref="H60:H65" si="4">SUM(E60/G60)</f>
        <v>1752.7670212765959</v>
      </c>
      <c r="I60" s="146">
        <f t="shared" ref="I60:I65" si="5">SUM(F60/G60)</f>
        <v>1450</v>
      </c>
      <c r="J60" s="120" t="s">
        <v>223</v>
      </c>
      <c r="K60" s="121" t="s">
        <v>41</v>
      </c>
      <c r="L60" s="121" t="s">
        <v>48</v>
      </c>
      <c r="M60" s="121"/>
      <c r="N60" s="121" t="s">
        <v>42</v>
      </c>
      <c r="O60" s="144">
        <v>2006</v>
      </c>
      <c r="P60" s="121" t="s">
        <v>214</v>
      </c>
      <c r="Q60" s="147"/>
      <c r="Y60" s="165"/>
      <c r="BK60" s="165"/>
      <c r="EE60" s="147"/>
    </row>
    <row r="61" spans="1:135" s="149" customFormat="1" ht="19.5" customHeight="1">
      <c r="A61" s="117" t="s">
        <v>224</v>
      </c>
      <c r="B61" s="122" t="s">
        <v>225</v>
      </c>
      <c r="C61" s="117" t="s">
        <v>175</v>
      </c>
      <c r="D61" s="150" t="s">
        <v>15</v>
      </c>
      <c r="E61" s="192">
        <v>128765.27</v>
      </c>
      <c r="F61" s="192">
        <v>125400</v>
      </c>
      <c r="G61" s="199">
        <v>76</v>
      </c>
      <c r="H61" s="200">
        <f t="shared" si="4"/>
        <v>1694.2798684210527</v>
      </c>
      <c r="I61" s="201">
        <f t="shared" si="5"/>
        <v>1650</v>
      </c>
      <c r="J61" s="202" t="s">
        <v>67</v>
      </c>
      <c r="K61" s="203" t="s">
        <v>41</v>
      </c>
      <c r="L61" s="203" t="s">
        <v>48</v>
      </c>
      <c r="M61" s="203"/>
      <c r="N61" s="203" t="s">
        <v>42</v>
      </c>
      <c r="O61" s="204">
        <v>2009</v>
      </c>
      <c r="P61" s="203" t="s">
        <v>226</v>
      </c>
      <c r="Q61" s="147"/>
      <c r="R61" s="148"/>
      <c r="S61" s="148"/>
      <c r="T61" s="148"/>
      <c r="U61" s="148"/>
      <c r="V61" s="148"/>
      <c r="W61" s="148"/>
      <c r="X61" s="148"/>
      <c r="Y61" s="165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65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  <c r="BY61" s="148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  <c r="DE61" s="159"/>
      <c r="DF61" s="159"/>
      <c r="DG61" s="159"/>
      <c r="DH61" s="159"/>
      <c r="DI61" s="159"/>
      <c r="DJ61" s="159"/>
      <c r="DK61" s="159"/>
      <c r="DL61" s="159"/>
      <c r="DM61" s="159"/>
      <c r="DN61" s="159"/>
      <c r="DO61" s="159"/>
      <c r="DP61" s="159"/>
      <c r="DQ61" s="159"/>
      <c r="DR61" s="159"/>
      <c r="DS61" s="159"/>
      <c r="DT61" s="159"/>
      <c r="DU61" s="159"/>
      <c r="DV61" s="159"/>
      <c r="DW61" s="159"/>
      <c r="DX61" s="159"/>
      <c r="DY61" s="159"/>
      <c r="DZ61" s="159"/>
      <c r="EA61" s="159"/>
      <c r="EB61" s="159"/>
      <c r="EC61" s="159"/>
      <c r="ED61" s="159"/>
    </row>
    <row r="62" spans="1:135" s="148" customFormat="1" ht="19.5" hidden="1" customHeight="1">
      <c r="A62" s="118" t="s">
        <v>227</v>
      </c>
      <c r="B62" s="123" t="s">
        <v>228</v>
      </c>
      <c r="C62" s="118" t="s">
        <v>109</v>
      </c>
      <c r="D62" s="151" t="s">
        <v>15</v>
      </c>
      <c r="E62" s="143">
        <v>96410.4</v>
      </c>
      <c r="F62" s="143">
        <v>85550</v>
      </c>
      <c r="G62" s="119">
        <v>59</v>
      </c>
      <c r="H62" s="145">
        <f t="shared" si="4"/>
        <v>1634.0745762711863</v>
      </c>
      <c r="I62" s="146">
        <f t="shared" si="5"/>
        <v>1450</v>
      </c>
      <c r="J62" s="120" t="s">
        <v>23</v>
      </c>
      <c r="K62" s="121" t="s">
        <v>63</v>
      </c>
      <c r="L62" s="121" t="s">
        <v>42</v>
      </c>
      <c r="M62" s="121"/>
      <c r="N62" s="121" t="s">
        <v>42</v>
      </c>
      <c r="O62" s="144">
        <v>2019</v>
      </c>
      <c r="P62" s="121" t="s">
        <v>226</v>
      </c>
      <c r="Q62" s="147"/>
      <c r="Y62" s="165"/>
      <c r="BK62" s="165"/>
      <c r="EE62" s="147"/>
    </row>
    <row r="63" spans="1:135" s="149" customFormat="1" ht="19.5" hidden="1" customHeight="1">
      <c r="A63" s="117" t="s">
        <v>229</v>
      </c>
      <c r="B63" s="122" t="s">
        <v>230</v>
      </c>
      <c r="C63" s="117" t="s">
        <v>222</v>
      </c>
      <c r="D63" s="150" t="s">
        <v>15</v>
      </c>
      <c r="E63" s="192">
        <v>110172.77</v>
      </c>
      <c r="F63" s="192">
        <v>110172.77</v>
      </c>
      <c r="G63" s="199">
        <v>103</v>
      </c>
      <c r="H63" s="200">
        <f t="shared" si="4"/>
        <v>1069.6385436893204</v>
      </c>
      <c r="I63" s="201">
        <f t="shared" si="5"/>
        <v>1069.6385436893204</v>
      </c>
      <c r="J63" s="202" t="s">
        <v>231</v>
      </c>
      <c r="K63" s="203" t="s">
        <v>41</v>
      </c>
      <c r="L63" s="203" t="s">
        <v>48</v>
      </c>
      <c r="M63" s="203"/>
      <c r="N63" s="203" t="s">
        <v>42</v>
      </c>
      <c r="O63" s="204">
        <v>2018</v>
      </c>
      <c r="P63" s="203" t="s">
        <v>232</v>
      </c>
      <c r="Q63" s="147"/>
      <c r="R63" s="148"/>
      <c r="S63" s="148"/>
      <c r="T63" s="148"/>
      <c r="U63" s="148"/>
      <c r="V63" s="148"/>
      <c r="W63" s="148"/>
      <c r="X63" s="148"/>
      <c r="Y63" s="165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65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159"/>
      <c r="DC63" s="159"/>
      <c r="DD63" s="159"/>
      <c r="DE63" s="159"/>
      <c r="DF63" s="159"/>
      <c r="DG63" s="159"/>
      <c r="DH63" s="159"/>
      <c r="DI63" s="159"/>
      <c r="DJ63" s="159"/>
      <c r="DK63" s="159"/>
      <c r="DL63" s="159"/>
      <c r="DM63" s="159"/>
      <c r="DN63" s="159"/>
      <c r="DO63" s="159"/>
      <c r="DP63" s="159"/>
      <c r="DQ63" s="159"/>
      <c r="DR63" s="159"/>
      <c r="DS63" s="159"/>
      <c r="DT63" s="159"/>
      <c r="DU63" s="159"/>
      <c r="DV63" s="159"/>
      <c r="DW63" s="159"/>
      <c r="DX63" s="159"/>
      <c r="DY63" s="159"/>
      <c r="DZ63" s="159"/>
      <c r="EA63" s="159"/>
      <c r="EB63" s="159"/>
      <c r="EC63" s="159"/>
      <c r="ED63" s="159"/>
    </row>
    <row r="64" spans="1:135" s="149" customFormat="1" ht="19.5" hidden="1" customHeight="1">
      <c r="A64" s="118" t="s">
        <v>233</v>
      </c>
      <c r="B64" s="123" t="s">
        <v>234</v>
      </c>
      <c r="C64" s="118" t="s">
        <v>14</v>
      </c>
      <c r="D64" s="151" t="s">
        <v>15</v>
      </c>
      <c r="E64" s="143">
        <v>122948.4</v>
      </c>
      <c r="F64" s="143">
        <v>109200</v>
      </c>
      <c r="G64" s="119">
        <v>78</v>
      </c>
      <c r="H64" s="145">
        <f t="shared" si="4"/>
        <v>1576.2615384615383</v>
      </c>
      <c r="I64" s="146">
        <f t="shared" si="5"/>
        <v>1400</v>
      </c>
      <c r="J64" s="120" t="s">
        <v>235</v>
      </c>
      <c r="K64" s="121" t="s">
        <v>41</v>
      </c>
      <c r="L64" s="121" t="s">
        <v>42</v>
      </c>
      <c r="M64" s="121"/>
      <c r="N64" s="121" t="s">
        <v>42</v>
      </c>
      <c r="O64" s="144">
        <v>2013</v>
      </c>
      <c r="P64" s="121" t="s">
        <v>236</v>
      </c>
      <c r="Q64" s="147"/>
      <c r="R64" s="148"/>
      <c r="S64" s="148"/>
      <c r="T64" s="148"/>
      <c r="U64" s="148"/>
      <c r="V64" s="148"/>
      <c r="W64" s="148"/>
      <c r="X64" s="148"/>
      <c r="Y64" s="165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65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  <c r="CX64" s="159"/>
      <c r="CY64" s="159"/>
      <c r="CZ64" s="159"/>
      <c r="DA64" s="159"/>
      <c r="DB64" s="159"/>
      <c r="DC64" s="159"/>
      <c r="DD64" s="159"/>
      <c r="DE64" s="159"/>
      <c r="DF64" s="159"/>
      <c r="DG64" s="159"/>
      <c r="DH64" s="159"/>
      <c r="DI64" s="159"/>
      <c r="DJ64" s="159"/>
      <c r="DK64" s="159"/>
      <c r="DL64" s="159"/>
      <c r="DM64" s="159"/>
      <c r="DN64" s="159"/>
      <c r="DO64" s="159"/>
      <c r="DP64" s="159"/>
      <c r="DQ64" s="159"/>
      <c r="DR64" s="159"/>
      <c r="DS64" s="159"/>
      <c r="DT64" s="159"/>
      <c r="DU64" s="159"/>
      <c r="DV64" s="159"/>
      <c r="DW64" s="159"/>
      <c r="DX64" s="159"/>
      <c r="DY64" s="159"/>
      <c r="DZ64" s="159"/>
      <c r="EA64" s="159"/>
      <c r="EB64" s="159"/>
      <c r="EC64" s="159"/>
      <c r="ED64" s="159"/>
    </row>
    <row r="65" spans="1:134" s="149" customFormat="1" ht="19.5" hidden="1" customHeight="1">
      <c r="A65" s="117" t="s">
        <v>237</v>
      </c>
      <c r="B65" s="122" t="s">
        <v>234</v>
      </c>
      <c r="C65" s="117" t="s">
        <v>14</v>
      </c>
      <c r="D65" s="150" t="s">
        <v>15</v>
      </c>
      <c r="E65" s="192">
        <v>132259.09</v>
      </c>
      <c r="F65" s="192">
        <v>124800</v>
      </c>
      <c r="G65" s="199">
        <v>78</v>
      </c>
      <c r="H65" s="200">
        <f t="shared" si="4"/>
        <v>1695.6293589743589</v>
      </c>
      <c r="I65" s="201">
        <f t="shared" si="5"/>
        <v>1600</v>
      </c>
      <c r="J65" s="202" t="s">
        <v>160</v>
      </c>
      <c r="K65" s="203" t="s">
        <v>41</v>
      </c>
      <c r="L65" s="203" t="s">
        <v>42</v>
      </c>
      <c r="M65" s="203"/>
      <c r="N65" s="203" t="s">
        <v>42</v>
      </c>
      <c r="O65" s="204">
        <v>2017</v>
      </c>
      <c r="P65" s="203" t="s">
        <v>236</v>
      </c>
      <c r="Q65" s="147"/>
      <c r="R65" s="148"/>
      <c r="S65" s="148"/>
      <c r="T65" s="148"/>
      <c r="U65" s="148"/>
      <c r="V65" s="148"/>
      <c r="W65" s="148"/>
      <c r="X65" s="148"/>
      <c r="Y65" s="165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65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59"/>
      <c r="DH65" s="159"/>
      <c r="DI65" s="159"/>
      <c r="DJ65" s="159"/>
      <c r="DK65" s="159"/>
      <c r="DL65" s="159"/>
      <c r="DM65" s="159"/>
      <c r="DN65" s="159"/>
      <c r="DO65" s="159"/>
      <c r="DP65" s="159"/>
      <c r="DQ65" s="159"/>
      <c r="DR65" s="159"/>
      <c r="DS65" s="159"/>
      <c r="DT65" s="159"/>
      <c r="DU65" s="159"/>
      <c r="DV65" s="159"/>
      <c r="DW65" s="159"/>
      <c r="DX65" s="159"/>
      <c r="DY65" s="159"/>
      <c r="DZ65" s="159"/>
      <c r="EA65" s="159"/>
      <c r="EB65" s="159"/>
      <c r="EC65" s="159"/>
      <c r="ED65" s="159"/>
    </row>
    <row r="66" spans="1:134" ht="31.5">
      <c r="A66" s="205" t="str">
        <f>"Samlet antal sager: " &amp;COUNTA(Tabel1[Sagsnr.])</f>
        <v>Samlet antal sager: 64</v>
      </c>
      <c r="B66" s="206"/>
      <c r="C66" s="260" t="s">
        <v>238</v>
      </c>
      <c r="D66" s="260"/>
      <c r="E66" s="207">
        <f>AVERAGE(E2:E65)</f>
        <v>130504.86156249997</v>
      </c>
      <c r="F66" s="207">
        <f>AVERAGE(F2:F65)</f>
        <v>119118.07937499999</v>
      </c>
      <c r="G66" s="208">
        <f>AVERAGE(G2:G65)</f>
        <v>77.892187500000006</v>
      </c>
      <c r="H66" s="207">
        <f>AVERAGE(H2:H65)</f>
        <v>1682.6708025840371</v>
      </c>
      <c r="I66" s="207">
        <f>AVERAGE(I2:I65)</f>
        <v>1526.0234043302369</v>
      </c>
      <c r="J66" s="209" t="s">
        <v>239</v>
      </c>
      <c r="K66" s="209"/>
      <c r="L66" s="209"/>
      <c r="M66" s="209"/>
      <c r="N66" s="210"/>
      <c r="O66" s="211"/>
      <c r="P66" s="212"/>
      <c r="BL66" s="160"/>
      <c r="BM66" s="160"/>
      <c r="BN66" s="160"/>
      <c r="BO66" s="160"/>
      <c r="BP66" s="160"/>
      <c r="BQ66" s="160"/>
      <c r="BR66" s="160"/>
      <c r="BS66" s="160"/>
      <c r="BT66" s="160"/>
      <c r="BU66" s="160"/>
      <c r="BV66" s="160"/>
      <c r="BW66" s="160"/>
      <c r="BX66" s="160"/>
      <c r="BY66" s="160"/>
    </row>
    <row r="67" spans="1:134" ht="15">
      <c r="A67" s="213"/>
      <c r="B67" s="213"/>
      <c r="C67" s="213"/>
      <c r="D67" s="214"/>
      <c r="E67" s="213"/>
      <c r="F67" s="213"/>
      <c r="G67" s="214"/>
      <c r="H67" s="213"/>
      <c r="I67" s="213"/>
      <c r="J67" s="213"/>
      <c r="K67" s="213"/>
      <c r="L67" s="213"/>
      <c r="M67" s="213"/>
      <c r="N67" s="215"/>
      <c r="O67" s="213"/>
      <c r="BL67" s="160"/>
      <c r="BM67" s="160"/>
      <c r="BN67" s="160"/>
      <c r="BO67" s="160"/>
      <c r="BP67" s="160"/>
      <c r="BQ67" s="160"/>
      <c r="BR67" s="160"/>
      <c r="BS67" s="160"/>
      <c r="BT67" s="160"/>
      <c r="BU67" s="160"/>
      <c r="BV67" s="160"/>
      <c r="BW67" s="160"/>
      <c r="BX67" s="160"/>
      <c r="BY67" s="160"/>
    </row>
    <row r="68" spans="1:134" ht="15">
      <c r="A68" s="213"/>
      <c r="B68" s="213"/>
      <c r="C68" s="213"/>
      <c r="D68" s="214"/>
      <c r="E68" s="213"/>
      <c r="F68" s="264"/>
      <c r="G68" s="264"/>
      <c r="H68" s="213"/>
      <c r="I68" s="213"/>
      <c r="J68" s="217"/>
      <c r="K68" s="264"/>
      <c r="L68" s="264"/>
      <c r="M68" s="213"/>
      <c r="N68" s="215"/>
      <c r="O68" s="213"/>
    </row>
    <row r="69" spans="1:134" ht="15">
      <c r="A69" s="213"/>
      <c r="B69" s="213"/>
      <c r="C69" s="213"/>
      <c r="D69" s="214"/>
      <c r="E69" s="213"/>
      <c r="F69" s="264"/>
      <c r="G69" s="264"/>
      <c r="H69" s="213"/>
      <c r="I69" s="213"/>
      <c r="J69" s="213"/>
      <c r="K69" s="264"/>
      <c r="L69" s="264"/>
      <c r="M69" s="213"/>
      <c r="N69" s="215"/>
      <c r="O69" s="213"/>
    </row>
    <row r="70" spans="1:134" ht="15">
      <c r="A70" s="213"/>
      <c r="B70" s="213"/>
      <c r="C70" s="213"/>
      <c r="D70" s="214"/>
      <c r="E70" s="213"/>
      <c r="F70" s="264"/>
      <c r="G70" s="264"/>
      <c r="H70" s="213"/>
      <c r="I70" s="213"/>
      <c r="J70" s="213"/>
      <c r="K70" s="213"/>
      <c r="L70" s="213"/>
      <c r="M70" s="213"/>
      <c r="N70" s="215"/>
      <c r="O70" s="213"/>
    </row>
    <row r="71" spans="1:134" ht="15">
      <c r="A71" s="213"/>
      <c r="B71" s="213"/>
      <c r="C71" s="213"/>
      <c r="D71" s="214"/>
      <c r="E71" s="213"/>
      <c r="F71" s="264"/>
      <c r="G71" s="264"/>
      <c r="H71" s="213"/>
      <c r="I71" s="213"/>
      <c r="J71" s="213"/>
      <c r="K71" s="213"/>
      <c r="L71" s="213"/>
      <c r="M71" s="213"/>
      <c r="N71" s="215"/>
      <c r="O71" s="213"/>
    </row>
    <row r="72" spans="1:134" ht="15">
      <c r="A72" s="213"/>
      <c r="B72" s="213"/>
      <c r="C72" s="213"/>
      <c r="D72" s="214"/>
      <c r="E72" s="213"/>
      <c r="F72" s="264"/>
      <c r="G72" s="264"/>
      <c r="H72" s="213"/>
      <c r="I72" s="213"/>
      <c r="J72" s="213"/>
      <c r="K72" s="213"/>
      <c r="L72" s="213"/>
      <c r="M72" s="213"/>
      <c r="N72" s="215"/>
      <c r="O72" s="213"/>
    </row>
    <row r="73" spans="1:134" ht="14.25"/>
    <row r="74" spans="1:134" ht="14.25"/>
    <row r="75" spans="1:134" ht="14.25"/>
    <row r="76" spans="1:134" ht="14.25"/>
    <row r="77" spans="1:134" ht="14.25"/>
    <row r="78" spans="1:134" ht="14.25"/>
    <row r="79" spans="1:134" ht="14.25"/>
    <row r="80" spans="1:134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  <row r="94" ht="14.25"/>
    <row r="95" ht="14.25"/>
    <row r="96" ht="14.25"/>
    <row r="97" spans="1:134" ht="14.25"/>
    <row r="98" spans="1:134" ht="14.25"/>
    <row r="99" spans="1:134" ht="14.25"/>
    <row r="100" spans="1:134" ht="14.25"/>
    <row r="101" spans="1:134" ht="14.25"/>
    <row r="102" spans="1:134" ht="14.25"/>
    <row r="103" spans="1:134" ht="14.25"/>
    <row r="104" spans="1:134" s="26" customFormat="1" ht="45.75" customHeight="1">
      <c r="A104" s="218"/>
      <c r="B104" s="161"/>
      <c r="C104" s="161"/>
      <c r="D104" s="219"/>
      <c r="E104" s="220"/>
      <c r="F104" s="220"/>
      <c r="G104" s="219"/>
      <c r="H104" s="220"/>
      <c r="I104" s="221"/>
      <c r="J104" s="161"/>
      <c r="K104" s="161"/>
      <c r="L104" s="161"/>
      <c r="M104" s="161"/>
      <c r="N104" s="222"/>
      <c r="O104" s="161"/>
      <c r="P104" s="216"/>
      <c r="Q104" s="174"/>
      <c r="R104" s="160"/>
      <c r="S104" s="160"/>
      <c r="T104" s="160"/>
      <c r="U104" s="160"/>
      <c r="V104" s="160"/>
      <c r="W104" s="160"/>
      <c r="X104" s="160"/>
      <c r="Y104" s="166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0"/>
      <c r="AW104" s="160"/>
      <c r="AX104" s="160"/>
      <c r="AY104" s="160"/>
      <c r="AZ104" s="160"/>
      <c r="BA104" s="160"/>
      <c r="BB104" s="160"/>
      <c r="BC104" s="160"/>
      <c r="BD104" s="160"/>
      <c r="BE104" s="160"/>
      <c r="BF104" s="160"/>
      <c r="BG104" s="160"/>
      <c r="BH104" s="160"/>
      <c r="BI104" s="160"/>
      <c r="BJ104" s="160"/>
      <c r="BK104" s="166"/>
      <c r="BL104" s="224"/>
      <c r="BM104" s="224"/>
      <c r="BN104" s="224"/>
      <c r="BO104" s="224"/>
      <c r="BP104" s="224"/>
      <c r="BQ104" s="224"/>
      <c r="BR104" s="224"/>
      <c r="BS104" s="224"/>
      <c r="BT104" s="224"/>
      <c r="BU104" s="224"/>
      <c r="BV104" s="224"/>
      <c r="BW104" s="224"/>
      <c r="BX104" s="224"/>
      <c r="BY104" s="224"/>
      <c r="BZ104" s="224"/>
      <c r="CA104" s="224"/>
      <c r="CB104" s="224"/>
      <c r="CC104" s="224"/>
      <c r="CD104" s="224"/>
      <c r="CE104" s="224"/>
      <c r="CF104" s="224"/>
      <c r="CG104" s="224"/>
      <c r="CH104" s="224"/>
      <c r="CI104" s="224"/>
      <c r="CJ104" s="224"/>
      <c r="CK104" s="224"/>
      <c r="CL104" s="224"/>
      <c r="CM104" s="224"/>
      <c r="CN104" s="224"/>
      <c r="CO104" s="224"/>
      <c r="CP104" s="224"/>
      <c r="CQ104" s="224"/>
      <c r="CR104" s="224"/>
      <c r="CS104" s="224"/>
      <c r="CT104" s="224"/>
      <c r="CU104" s="224"/>
      <c r="CV104" s="224"/>
      <c r="CW104" s="224"/>
      <c r="CX104" s="224"/>
      <c r="CY104" s="224"/>
      <c r="CZ104" s="224"/>
      <c r="DA104" s="224"/>
      <c r="DB104" s="224"/>
      <c r="DC104" s="224"/>
      <c r="DD104" s="224"/>
      <c r="DE104" s="224"/>
      <c r="DF104" s="224"/>
      <c r="DG104" s="224"/>
      <c r="DH104" s="224"/>
      <c r="DI104" s="224"/>
      <c r="DJ104" s="224"/>
      <c r="DK104" s="224"/>
      <c r="DL104" s="224"/>
      <c r="DM104" s="224"/>
      <c r="DN104" s="224"/>
      <c r="DO104" s="224"/>
      <c r="DP104" s="224"/>
      <c r="DQ104" s="224"/>
      <c r="DR104" s="224"/>
      <c r="DS104" s="224"/>
      <c r="DT104" s="224"/>
      <c r="DU104" s="224"/>
      <c r="DV104" s="224"/>
      <c r="DW104" s="224"/>
      <c r="DX104" s="224"/>
      <c r="DY104" s="224"/>
      <c r="DZ104" s="224"/>
      <c r="EA104" s="224"/>
      <c r="EB104" s="224"/>
      <c r="EC104" s="224"/>
      <c r="ED104" s="224"/>
    </row>
    <row r="105" spans="1:134" ht="45.75" customHeight="1"/>
    <row r="106" spans="1:134" ht="50.25" customHeight="1"/>
    <row r="107" spans="1:134" ht="50.25" customHeight="1"/>
    <row r="108" spans="1:134" ht="50.25" customHeight="1"/>
    <row r="109" spans="1:134" ht="50.25" customHeight="1"/>
    <row r="110" spans="1:134" ht="50.25" customHeight="1"/>
  </sheetData>
  <mergeCells count="8">
    <mergeCell ref="C66:D66"/>
    <mergeCell ref="K68:L68"/>
    <mergeCell ref="K69:L69"/>
    <mergeCell ref="F68:G68"/>
    <mergeCell ref="F72:G72"/>
    <mergeCell ref="F69:G69"/>
    <mergeCell ref="F70:G70"/>
    <mergeCell ref="F71:G71"/>
  </mergeCells>
  <pageMargins left="0.25" right="0.25" top="0.75" bottom="0.75" header="0.3" footer="0.3"/>
  <pageSetup paperSize="9" scale="40" orientation="landscape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27224-610A-493B-A2B6-D34D3BADDA41}">
  <dimension ref="A1:P31"/>
  <sheetViews>
    <sheetView zoomScale="70" zoomScaleNormal="70" workbookViewId="0">
      <pane ySplit="1" topLeftCell="A2" activePane="bottomLeft" state="frozen"/>
      <selection pane="bottomLeft" activeCell="E23" sqref="E23"/>
      <selection activeCell="D1" sqref="D1"/>
    </sheetView>
  </sheetViews>
  <sheetFormatPr defaultRowHeight="15"/>
  <cols>
    <col min="1" max="1" width="34.7109375" bestFit="1" customWidth="1"/>
    <col min="2" max="2" width="35.7109375" bestFit="1" customWidth="1"/>
    <col min="3" max="3" width="19" customWidth="1"/>
    <col min="4" max="4" width="21.140625" customWidth="1"/>
    <col min="5" max="5" width="22.42578125" customWidth="1"/>
    <col min="6" max="6" width="18.85546875" customWidth="1"/>
    <col min="7" max="7" width="12.140625" bestFit="1" customWidth="1"/>
    <col min="8" max="8" width="18" customWidth="1"/>
    <col min="9" max="9" width="18.7109375" customWidth="1"/>
    <col min="10" max="10" width="23.140625" customWidth="1"/>
    <col min="11" max="11" width="33.85546875" customWidth="1"/>
    <col min="12" max="12" width="20" bestFit="1" customWidth="1"/>
    <col min="13" max="13" width="18.42578125" bestFit="1" customWidth="1"/>
    <col min="14" max="14" width="24.85546875" bestFit="1" customWidth="1"/>
    <col min="15" max="15" width="29.85546875" bestFit="1" customWidth="1"/>
    <col min="16" max="16" width="24" customWidth="1"/>
  </cols>
  <sheetData>
    <row r="1" spans="1:16" s="42" customFormat="1" ht="36">
      <c r="A1" s="44" t="s">
        <v>0</v>
      </c>
      <c r="B1" s="44" t="s">
        <v>1</v>
      </c>
      <c r="C1" s="44" t="s">
        <v>2</v>
      </c>
      <c r="D1" s="40" t="s">
        <v>3</v>
      </c>
      <c r="E1" s="40" t="s">
        <v>240</v>
      </c>
      <c r="F1" s="40" t="s">
        <v>29</v>
      </c>
      <c r="G1" s="41" t="s">
        <v>30</v>
      </c>
      <c r="H1" s="40" t="s">
        <v>31</v>
      </c>
      <c r="I1" s="40" t="s">
        <v>32</v>
      </c>
      <c r="J1" s="40" t="s">
        <v>33</v>
      </c>
      <c r="K1" s="40" t="s">
        <v>34</v>
      </c>
      <c r="L1" s="40" t="s">
        <v>241</v>
      </c>
      <c r="M1" s="40" t="s">
        <v>36</v>
      </c>
      <c r="N1" s="40" t="s">
        <v>10</v>
      </c>
      <c r="O1" s="40" t="s">
        <v>242</v>
      </c>
      <c r="P1" s="40" t="s">
        <v>11</v>
      </c>
    </row>
    <row r="2" spans="1:16" s="227" customFormat="1" ht="36">
      <c r="A2" s="234" t="s">
        <v>243</v>
      </c>
      <c r="B2" s="235" t="s">
        <v>244</v>
      </c>
      <c r="C2" s="234" t="s">
        <v>57</v>
      </c>
      <c r="D2" s="240" t="s">
        <v>15</v>
      </c>
      <c r="E2" s="228">
        <v>67634.759999999995</v>
      </c>
      <c r="F2" s="228">
        <v>81900</v>
      </c>
      <c r="G2" s="233">
        <v>91</v>
      </c>
      <c r="H2" s="230">
        <f t="shared" ref="H2:H14" si="0">SUM(E2/G2)</f>
        <v>743.23912087912083</v>
      </c>
      <c r="I2" s="230">
        <f t="shared" ref="I2:I14" si="1">SUM(F2/G2)</f>
        <v>900</v>
      </c>
      <c r="J2" s="231" t="s">
        <v>245</v>
      </c>
      <c r="K2" s="231" t="s">
        <v>41</v>
      </c>
      <c r="L2" s="231" t="s">
        <v>48</v>
      </c>
      <c r="M2" s="231" t="s">
        <v>42</v>
      </c>
      <c r="N2" s="232"/>
      <c r="O2" s="232" t="s">
        <v>246</v>
      </c>
      <c r="P2" s="227" t="s">
        <v>247</v>
      </c>
    </row>
    <row r="3" spans="1:16" s="227" customFormat="1" ht="53.25">
      <c r="A3" s="234" t="s">
        <v>248</v>
      </c>
      <c r="B3" s="235" t="s">
        <v>249</v>
      </c>
      <c r="C3" s="234" t="s">
        <v>46</v>
      </c>
      <c r="D3" s="240" t="s">
        <v>15</v>
      </c>
      <c r="E3" s="228">
        <v>87900</v>
      </c>
      <c r="F3" s="228">
        <v>115000</v>
      </c>
      <c r="G3" s="233">
        <v>92</v>
      </c>
      <c r="H3" s="230">
        <f t="shared" si="0"/>
        <v>955.43478260869563</v>
      </c>
      <c r="I3" s="230">
        <f t="shared" si="1"/>
        <v>1250</v>
      </c>
      <c r="J3" s="231" t="s">
        <v>250</v>
      </c>
      <c r="K3" s="231" t="s">
        <v>41</v>
      </c>
      <c r="L3" s="231" t="s">
        <v>48</v>
      </c>
      <c r="M3" s="231" t="s">
        <v>42</v>
      </c>
      <c r="N3" s="232"/>
      <c r="O3" s="232" t="s">
        <v>251</v>
      </c>
      <c r="P3" s="227" t="s">
        <v>247</v>
      </c>
    </row>
    <row r="4" spans="1:16" s="227" customFormat="1" ht="53.25">
      <c r="A4" s="234" t="s">
        <v>252</v>
      </c>
      <c r="B4" s="235" t="s">
        <v>253</v>
      </c>
      <c r="C4" s="234" t="s">
        <v>57</v>
      </c>
      <c r="D4" s="240" t="s">
        <v>15</v>
      </c>
      <c r="E4" s="228">
        <v>110400</v>
      </c>
      <c r="F4" s="228">
        <v>128800</v>
      </c>
      <c r="G4" s="233">
        <v>184</v>
      </c>
      <c r="H4" s="230">
        <f t="shared" si="0"/>
        <v>600</v>
      </c>
      <c r="I4" s="230">
        <f t="shared" si="1"/>
        <v>700</v>
      </c>
      <c r="J4" s="231" t="s">
        <v>254</v>
      </c>
      <c r="K4" s="231" t="s">
        <v>41</v>
      </c>
      <c r="L4" s="231" t="s">
        <v>42</v>
      </c>
      <c r="M4" s="231" t="s">
        <v>42</v>
      </c>
      <c r="N4" s="232"/>
      <c r="O4" s="232" t="s">
        <v>255</v>
      </c>
      <c r="P4" s="227" t="s">
        <v>256</v>
      </c>
    </row>
    <row r="5" spans="1:16" s="227" customFormat="1" ht="41.25" customHeight="1">
      <c r="A5" s="234" t="s">
        <v>257</v>
      </c>
      <c r="B5" s="235" t="s">
        <v>258</v>
      </c>
      <c r="C5" s="234" t="s">
        <v>109</v>
      </c>
      <c r="D5" s="240" t="s">
        <v>15</v>
      </c>
      <c r="E5" s="228">
        <v>56267.28</v>
      </c>
      <c r="F5" s="228">
        <v>83400</v>
      </c>
      <c r="G5" s="233">
        <v>139</v>
      </c>
      <c r="H5" s="230">
        <f t="shared" si="0"/>
        <v>404.80057553956834</v>
      </c>
      <c r="I5" s="230">
        <f t="shared" si="1"/>
        <v>600</v>
      </c>
      <c r="J5" s="231" t="s">
        <v>259</v>
      </c>
      <c r="K5" s="231" t="s">
        <v>63</v>
      </c>
      <c r="L5" s="231" t="s">
        <v>42</v>
      </c>
      <c r="M5" s="231" t="s">
        <v>42</v>
      </c>
      <c r="N5" s="232"/>
      <c r="O5" s="232" t="s">
        <v>260</v>
      </c>
      <c r="P5" s="227" t="s">
        <v>261</v>
      </c>
    </row>
    <row r="6" spans="1:16" s="227" customFormat="1" ht="53.25">
      <c r="A6" s="234" t="s">
        <v>262</v>
      </c>
      <c r="B6" s="235" t="s">
        <v>258</v>
      </c>
      <c r="C6" s="234" t="s">
        <v>82</v>
      </c>
      <c r="D6" s="240" t="s">
        <v>15</v>
      </c>
      <c r="E6" s="228">
        <v>60006.8</v>
      </c>
      <c r="F6" s="228">
        <v>90000</v>
      </c>
      <c r="G6" s="233">
        <v>139</v>
      </c>
      <c r="H6" s="230">
        <f t="shared" si="0"/>
        <v>431.7035971223022</v>
      </c>
      <c r="I6" s="230">
        <f t="shared" si="1"/>
        <v>647.48201438848923</v>
      </c>
      <c r="J6" s="231" t="s">
        <v>259</v>
      </c>
      <c r="K6" s="231" t="s">
        <v>63</v>
      </c>
      <c r="L6" s="231" t="s">
        <v>42</v>
      </c>
      <c r="M6" s="231" t="s">
        <v>42</v>
      </c>
      <c r="N6" s="232"/>
      <c r="O6" s="232" t="s">
        <v>255</v>
      </c>
      <c r="P6" s="227" t="s">
        <v>263</v>
      </c>
    </row>
    <row r="7" spans="1:16" s="227" customFormat="1" ht="53.25">
      <c r="A7" s="234" t="s">
        <v>264</v>
      </c>
      <c r="B7" s="235" t="s">
        <v>265</v>
      </c>
      <c r="C7" s="234" t="s">
        <v>222</v>
      </c>
      <c r="D7" s="240" t="s">
        <v>15</v>
      </c>
      <c r="E7" s="228">
        <v>88500</v>
      </c>
      <c r="F7" s="228">
        <v>130500</v>
      </c>
      <c r="G7" s="233">
        <v>90</v>
      </c>
      <c r="H7" s="230">
        <f t="shared" si="0"/>
        <v>983.33333333333337</v>
      </c>
      <c r="I7" s="230">
        <f t="shared" si="1"/>
        <v>1450</v>
      </c>
      <c r="J7" s="231" t="s">
        <v>188</v>
      </c>
      <c r="K7" s="231" t="s">
        <v>41</v>
      </c>
      <c r="L7" s="231" t="s">
        <v>42</v>
      </c>
      <c r="M7" s="231" t="s">
        <v>42</v>
      </c>
      <c r="N7" s="232"/>
      <c r="O7" s="232" t="s">
        <v>266</v>
      </c>
      <c r="P7" s="227" t="s">
        <v>267</v>
      </c>
    </row>
    <row r="8" spans="1:16" s="227" customFormat="1" ht="141.75">
      <c r="A8" s="234" t="s">
        <v>268</v>
      </c>
      <c r="B8" s="235" t="s">
        <v>269</v>
      </c>
      <c r="C8" s="234" t="s">
        <v>222</v>
      </c>
      <c r="D8" s="240" t="s">
        <v>15</v>
      </c>
      <c r="E8" s="228">
        <v>375699.96</v>
      </c>
      <c r="F8" s="228">
        <v>419050</v>
      </c>
      <c r="G8" s="233">
        <v>578</v>
      </c>
      <c r="H8" s="230">
        <f t="shared" si="0"/>
        <v>649.99993079584783</v>
      </c>
      <c r="I8" s="230">
        <f t="shared" si="1"/>
        <v>725</v>
      </c>
      <c r="J8" s="231" t="s">
        <v>270</v>
      </c>
      <c r="K8" s="231" t="s">
        <v>41</v>
      </c>
      <c r="L8" s="231" t="s">
        <v>42</v>
      </c>
      <c r="M8" s="231" t="s">
        <v>42</v>
      </c>
      <c r="N8" s="232"/>
      <c r="O8" s="232" t="s">
        <v>271</v>
      </c>
      <c r="P8" s="227" t="s">
        <v>272</v>
      </c>
    </row>
    <row r="9" spans="1:16" s="227" customFormat="1" ht="36">
      <c r="A9" s="234" t="s">
        <v>273</v>
      </c>
      <c r="B9" s="235" t="s">
        <v>274</v>
      </c>
      <c r="C9" s="234" t="s">
        <v>57</v>
      </c>
      <c r="D9" s="240" t="s">
        <v>15</v>
      </c>
      <c r="E9" s="228">
        <v>58800</v>
      </c>
      <c r="F9" s="228">
        <v>70125</v>
      </c>
      <c r="G9" s="233">
        <v>81</v>
      </c>
      <c r="H9" s="230">
        <f t="shared" si="0"/>
        <v>725.92592592592598</v>
      </c>
      <c r="I9" s="230">
        <f t="shared" si="1"/>
        <v>865.74074074074076</v>
      </c>
      <c r="J9" s="231" t="s">
        <v>157</v>
      </c>
      <c r="K9" s="231" t="s">
        <v>41</v>
      </c>
      <c r="L9" s="231" t="s">
        <v>42</v>
      </c>
      <c r="M9" s="231" t="s">
        <v>42</v>
      </c>
      <c r="N9" s="232"/>
      <c r="O9" s="232" t="s">
        <v>275</v>
      </c>
      <c r="P9" s="227" t="s">
        <v>128</v>
      </c>
    </row>
    <row r="10" spans="1:16" s="227" customFormat="1" ht="36">
      <c r="A10" s="234" t="s">
        <v>276</v>
      </c>
      <c r="B10" s="235" t="s">
        <v>277</v>
      </c>
      <c r="C10" s="234" t="s">
        <v>278</v>
      </c>
      <c r="D10" s="240" t="s">
        <v>15</v>
      </c>
      <c r="E10" s="228">
        <v>73534.679999999993</v>
      </c>
      <c r="F10" s="228">
        <v>99450</v>
      </c>
      <c r="G10" s="233">
        <v>117</v>
      </c>
      <c r="H10" s="230">
        <f t="shared" si="0"/>
        <v>628.50153846153842</v>
      </c>
      <c r="I10" s="230">
        <f t="shared" si="1"/>
        <v>850</v>
      </c>
      <c r="J10" s="231" t="s">
        <v>279</v>
      </c>
      <c r="K10" s="231" t="s">
        <v>41</v>
      </c>
      <c r="L10" s="231" t="s">
        <v>42</v>
      </c>
      <c r="M10" s="231" t="s">
        <v>42</v>
      </c>
      <c r="N10" s="232"/>
      <c r="O10" s="232" t="s">
        <v>280</v>
      </c>
      <c r="P10" s="227" t="s">
        <v>281</v>
      </c>
    </row>
    <row r="11" spans="1:16" s="227" customFormat="1" ht="36">
      <c r="A11" s="235" t="s">
        <v>282</v>
      </c>
      <c r="B11" s="235" t="s">
        <v>283</v>
      </c>
      <c r="C11" s="234" t="s">
        <v>57</v>
      </c>
      <c r="D11" s="240" t="s">
        <v>15</v>
      </c>
      <c r="E11" s="228">
        <v>75603.240000000005</v>
      </c>
      <c r="F11" s="228">
        <v>89775</v>
      </c>
      <c r="G11" s="229">
        <v>133</v>
      </c>
      <c r="H11" s="230">
        <f t="shared" si="0"/>
        <v>568.44541353383465</v>
      </c>
      <c r="I11" s="230">
        <f t="shared" si="1"/>
        <v>675</v>
      </c>
      <c r="J11" s="227" t="s">
        <v>259</v>
      </c>
      <c r="K11" s="227" t="s">
        <v>63</v>
      </c>
      <c r="L11" s="227" t="s">
        <v>42</v>
      </c>
      <c r="M11" s="231" t="s">
        <v>42</v>
      </c>
      <c r="N11" s="232"/>
      <c r="O11" s="232" t="s">
        <v>275</v>
      </c>
      <c r="P11" s="232" t="s">
        <v>284</v>
      </c>
    </row>
    <row r="12" spans="1:16" s="227" customFormat="1" ht="53.25">
      <c r="A12" s="234" t="s">
        <v>285</v>
      </c>
      <c r="B12" s="235" t="s">
        <v>286</v>
      </c>
      <c r="C12" s="234" t="s">
        <v>91</v>
      </c>
      <c r="D12" s="240" t="s">
        <v>15</v>
      </c>
      <c r="E12" s="228">
        <v>41994.84</v>
      </c>
      <c r="F12" s="228">
        <v>77000</v>
      </c>
      <c r="G12" s="233">
        <v>70</v>
      </c>
      <c r="H12" s="230">
        <f t="shared" si="0"/>
        <v>599.92628571428565</v>
      </c>
      <c r="I12" s="230">
        <f t="shared" si="1"/>
        <v>1100</v>
      </c>
      <c r="J12" s="231" t="s">
        <v>287</v>
      </c>
      <c r="K12" s="231" t="s">
        <v>63</v>
      </c>
      <c r="L12" s="231" t="s">
        <v>42</v>
      </c>
      <c r="M12" s="231" t="s">
        <v>42</v>
      </c>
      <c r="N12" s="232"/>
      <c r="O12" s="232" t="s">
        <v>288</v>
      </c>
      <c r="P12" s="227" t="s">
        <v>289</v>
      </c>
    </row>
    <row r="13" spans="1:16" s="227" customFormat="1" ht="53.25">
      <c r="A13" s="234" t="s">
        <v>290</v>
      </c>
      <c r="B13" s="235" t="s">
        <v>286</v>
      </c>
      <c r="C13" s="234" t="s">
        <v>291</v>
      </c>
      <c r="D13" s="240" t="s">
        <v>15</v>
      </c>
      <c r="E13" s="228">
        <v>84000</v>
      </c>
      <c r="F13" s="228">
        <v>84000</v>
      </c>
      <c r="G13" s="233">
        <v>70</v>
      </c>
      <c r="H13" s="230">
        <f t="shared" si="0"/>
        <v>1200</v>
      </c>
      <c r="I13" s="230">
        <f t="shared" si="1"/>
        <v>1200</v>
      </c>
      <c r="J13" s="231" t="s">
        <v>287</v>
      </c>
      <c r="K13" s="231" t="s">
        <v>41</v>
      </c>
      <c r="L13" s="227" t="s">
        <v>42</v>
      </c>
      <c r="M13" s="231" t="s">
        <v>42</v>
      </c>
      <c r="N13" s="232"/>
      <c r="O13" s="232" t="s">
        <v>292</v>
      </c>
      <c r="P13" s="227" t="s">
        <v>85</v>
      </c>
    </row>
    <row r="14" spans="1:16" s="227" customFormat="1" ht="53.25">
      <c r="A14" s="234" t="s">
        <v>293</v>
      </c>
      <c r="B14" s="235" t="s">
        <v>286</v>
      </c>
      <c r="C14" s="234" t="s">
        <v>91</v>
      </c>
      <c r="D14" s="240" t="s">
        <v>15</v>
      </c>
      <c r="E14" s="228">
        <v>33300</v>
      </c>
      <c r="F14" s="228">
        <v>58000</v>
      </c>
      <c r="G14" s="233">
        <v>58</v>
      </c>
      <c r="H14" s="230">
        <f t="shared" si="0"/>
        <v>574.13793103448279</v>
      </c>
      <c r="I14" s="230">
        <f t="shared" si="1"/>
        <v>1000</v>
      </c>
      <c r="J14" s="231" t="s">
        <v>287</v>
      </c>
      <c r="K14" s="231" t="s">
        <v>63</v>
      </c>
      <c r="L14" s="231" t="s">
        <v>42</v>
      </c>
      <c r="M14" s="231" t="s">
        <v>42</v>
      </c>
      <c r="N14" s="232"/>
      <c r="O14" s="232" t="s">
        <v>292</v>
      </c>
      <c r="P14" s="227" t="s">
        <v>267</v>
      </c>
    </row>
    <row r="15" spans="1:16" s="227" customFormat="1" ht="21.75" customHeight="1">
      <c r="A15" s="239" t="s">
        <v>294</v>
      </c>
      <c r="B15" s="241" t="s">
        <v>295</v>
      </c>
      <c r="C15" s="234" t="s">
        <v>57</v>
      </c>
      <c r="D15" s="234" t="s">
        <v>15</v>
      </c>
      <c r="E15" s="236">
        <v>134850</v>
      </c>
      <c r="F15" s="236">
        <v>134850</v>
      </c>
      <c r="G15" s="237">
        <v>93</v>
      </c>
      <c r="H15" s="230">
        <f>SUM(E15/G15)</f>
        <v>1450</v>
      </c>
      <c r="I15" s="230">
        <f>SUM(F15/G15)</f>
        <v>1450</v>
      </c>
      <c r="J15" s="227" t="s">
        <v>296</v>
      </c>
      <c r="K15" s="227" t="s">
        <v>41</v>
      </c>
      <c r="L15" s="227" t="s">
        <v>48</v>
      </c>
      <c r="M15" s="231" t="s">
        <v>42</v>
      </c>
      <c r="N15" s="232"/>
      <c r="O15" s="232" t="s">
        <v>266</v>
      </c>
      <c r="P15" s="232" t="s">
        <v>297</v>
      </c>
    </row>
    <row r="16" spans="1:16" s="238" customFormat="1" ht="18.75" customHeight="1">
      <c r="A16" s="234" t="s">
        <v>298</v>
      </c>
      <c r="B16" s="235" t="s">
        <v>299</v>
      </c>
      <c r="C16" s="234" t="s">
        <v>278</v>
      </c>
      <c r="D16" s="240" t="s">
        <v>15</v>
      </c>
      <c r="E16" s="228">
        <v>66660.78</v>
      </c>
      <c r="F16" s="228">
        <v>75900</v>
      </c>
      <c r="G16" s="233">
        <v>138</v>
      </c>
      <c r="H16" s="230">
        <f>SUM(E16/G16)</f>
        <v>483.04913043478263</v>
      </c>
      <c r="I16" s="230">
        <f>SUM(F16/G16)</f>
        <v>550</v>
      </c>
      <c r="J16" s="231" t="s">
        <v>168</v>
      </c>
      <c r="K16" s="231" t="s">
        <v>41</v>
      </c>
      <c r="L16" s="231" t="s">
        <v>48</v>
      </c>
      <c r="M16" s="231" t="s">
        <v>42</v>
      </c>
      <c r="N16" s="232"/>
      <c r="O16" s="232" t="s">
        <v>300</v>
      </c>
      <c r="P16" s="227" t="s">
        <v>297</v>
      </c>
    </row>
    <row r="17" spans="1:16" s="248" customFormat="1" ht="18.75" customHeight="1">
      <c r="A17" s="234" t="s">
        <v>301</v>
      </c>
      <c r="B17" s="243" t="s">
        <v>302</v>
      </c>
      <c r="C17" s="243" t="s">
        <v>57</v>
      </c>
      <c r="D17" s="242" t="s">
        <v>15</v>
      </c>
      <c r="E17" s="244">
        <v>52980</v>
      </c>
      <c r="F17" s="244">
        <v>63000</v>
      </c>
      <c r="G17" s="245">
        <v>84</v>
      </c>
      <c r="H17" s="249">
        <f>SUM(E17/G17)</f>
        <v>630.71428571428567</v>
      </c>
      <c r="I17" s="249">
        <f>SUM(F17/G17)</f>
        <v>750</v>
      </c>
      <c r="J17" s="246" t="s">
        <v>142</v>
      </c>
      <c r="K17" s="246" t="s">
        <v>41</v>
      </c>
      <c r="L17" s="231" t="s">
        <v>48</v>
      </c>
      <c r="M17" s="231" t="s">
        <v>42</v>
      </c>
      <c r="N17" s="247"/>
      <c r="O17" s="247" t="s">
        <v>303</v>
      </c>
      <c r="P17" s="248" t="s">
        <v>304</v>
      </c>
    </row>
    <row r="18" spans="1:16" s="248" customFormat="1" ht="18.75" customHeight="1">
      <c r="A18" s="234" t="s">
        <v>305</v>
      </c>
      <c r="B18" s="235" t="s">
        <v>302</v>
      </c>
      <c r="C18" s="234" t="s">
        <v>57</v>
      </c>
      <c r="D18" s="240" t="s">
        <v>15</v>
      </c>
      <c r="E18" s="228">
        <v>122029.56</v>
      </c>
      <c r="F18" s="228">
        <v>142800</v>
      </c>
      <c r="G18" s="233">
        <v>168</v>
      </c>
      <c r="H18" s="230">
        <f>SUM(E18/G18)</f>
        <v>726.36642857142851</v>
      </c>
      <c r="I18" s="230">
        <f>SUM(F18/G18)</f>
        <v>850</v>
      </c>
      <c r="J18" s="231" t="s">
        <v>142</v>
      </c>
      <c r="K18" s="231" t="s">
        <v>41</v>
      </c>
      <c r="L18" s="231" t="s">
        <v>48</v>
      </c>
      <c r="M18" s="231" t="s">
        <v>42</v>
      </c>
      <c r="N18" s="232"/>
      <c r="O18" s="232" t="s">
        <v>275</v>
      </c>
      <c r="P18" s="227" t="s">
        <v>304</v>
      </c>
    </row>
    <row r="19" spans="1:16" ht="17.25">
      <c r="A19" s="110" t="str">
        <f>"Samlet antal sager: " &amp;COUNTA(Tabel3[Sagsnr.])</f>
        <v>Samlet antal sager: 17</v>
      </c>
      <c r="B19" s="135"/>
      <c r="C19" s="261" t="s">
        <v>238</v>
      </c>
      <c r="D19" s="261"/>
      <c r="E19" s="136">
        <f>AVERAGE(Tabel3[Gældende leje, årlig]
)</f>
        <v>93538.935294117662</v>
      </c>
      <c r="F19" s="136">
        <f>AVERAGE(Tabel3[Godkendt leje, årlig]
)</f>
        <v>114326.4705882353</v>
      </c>
      <c r="G19" s="137">
        <f>AVERAGE(Tabel3[m²])</f>
        <v>136.76470588235293</v>
      </c>
      <c r="H19" s="136">
        <f>AVERAGE(Tabel3[Aftalt leje pr. m², årlig]
)</f>
        <v>726.79872233349602</v>
      </c>
      <c r="I19" s="136">
        <f>AVERAGE(Tabel3[Godkendt leje pr. m², årlig]
)</f>
        <v>915.48369147819005</v>
      </c>
      <c r="J19" s="138"/>
      <c r="K19" s="138"/>
      <c r="L19" s="138"/>
      <c r="M19" s="138"/>
      <c r="N19" s="135"/>
      <c r="O19" s="135"/>
      <c r="P19" s="139"/>
    </row>
    <row r="21" spans="1:16">
      <c r="F21" s="265"/>
      <c r="G21" s="265"/>
      <c r="K21" s="265"/>
      <c r="L21" s="265"/>
    </row>
    <row r="22" spans="1:16">
      <c r="F22" s="265"/>
      <c r="G22" s="265"/>
      <c r="K22" s="265"/>
      <c r="L22" s="265"/>
    </row>
    <row r="23" spans="1:16" ht="59.25" customHeight="1">
      <c r="F23" s="265"/>
      <c r="G23" s="265"/>
    </row>
    <row r="24" spans="1:16">
      <c r="F24" s="265"/>
      <c r="G24" s="265"/>
    </row>
    <row r="25" spans="1:16" s="34" customFormat="1" ht="48.75" customHeight="1">
      <c r="A25"/>
      <c r="B25"/>
      <c r="C25"/>
      <c r="D25"/>
      <c r="E25"/>
      <c r="F25" s="265"/>
      <c r="G25" s="265"/>
      <c r="H25"/>
      <c r="I25"/>
      <c r="J25"/>
      <c r="K25"/>
      <c r="L25"/>
      <c r="M25"/>
      <c r="N25"/>
      <c r="O25"/>
      <c r="P25"/>
    </row>
    <row r="27" spans="1:16" ht="50.25" customHeight="1"/>
    <row r="28" spans="1:16" ht="50.25" customHeight="1"/>
    <row r="29" spans="1:16" ht="50.25" customHeight="1"/>
    <row r="30" spans="1:16" ht="50.25" customHeight="1"/>
    <row r="31" spans="1:16" ht="50.25" customHeight="1"/>
  </sheetData>
  <mergeCells count="8">
    <mergeCell ref="C19:D19"/>
    <mergeCell ref="K21:L21"/>
    <mergeCell ref="K22:L22"/>
    <mergeCell ref="F25:G25"/>
    <mergeCell ref="F23:G23"/>
    <mergeCell ref="F24:G24"/>
    <mergeCell ref="F21:G21"/>
    <mergeCell ref="F22:G22"/>
  </mergeCells>
  <phoneticPr fontId="21" type="noConversion"/>
  <dataValidations count="1">
    <dataValidation type="custom" allowBlank="1" showInputMessage="1" showErrorMessage="1" sqref="C1" xr:uid="{5B1CEBEA-E352-4F86-BD09-BB3C494125C6}">
      <formula1>"København S"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5A58-59CC-4E8C-9969-8CC18D76C37B}">
  <sheetPr>
    <pageSetUpPr fitToPage="1"/>
  </sheetPr>
  <dimension ref="A1:P40"/>
  <sheetViews>
    <sheetView zoomScale="80" zoomScaleNormal="80" workbookViewId="0">
      <pane ySplit="1" topLeftCell="J16" activePane="bottomLeft" state="frozen"/>
      <selection pane="bottomLeft" activeCell="J16" sqref="J16"/>
      <selection activeCell="D1" sqref="D1"/>
    </sheetView>
  </sheetViews>
  <sheetFormatPr defaultRowHeight="15"/>
  <cols>
    <col min="1" max="1" width="20.85546875" customWidth="1"/>
    <col min="2" max="2" width="35.42578125" customWidth="1"/>
    <col min="3" max="3" width="20" customWidth="1"/>
    <col min="4" max="4" width="17.28515625" customWidth="1"/>
    <col min="5" max="5" width="25" bestFit="1" customWidth="1"/>
    <col min="6" max="6" width="18.5703125" customWidth="1"/>
    <col min="7" max="7" width="8.85546875" customWidth="1"/>
    <col min="8" max="8" width="17" customWidth="1"/>
    <col min="9" max="9" width="18" customWidth="1"/>
    <col min="10" max="10" width="34.7109375" customWidth="1"/>
    <col min="11" max="11" width="29.5703125" customWidth="1"/>
    <col min="12" max="12" width="24.42578125" customWidth="1"/>
    <col min="13" max="13" width="32" style="43" customWidth="1"/>
    <col min="14" max="14" width="25" customWidth="1"/>
    <col min="15" max="15" width="31" style="43" customWidth="1"/>
    <col min="16" max="16" width="18.42578125" customWidth="1"/>
  </cols>
  <sheetData>
    <row r="1" spans="1:16" s="43" customFormat="1" ht="47.25">
      <c r="A1" s="40" t="s">
        <v>0</v>
      </c>
      <c r="B1" s="39" t="s">
        <v>1</v>
      </c>
      <c r="C1" s="39" t="s">
        <v>2</v>
      </c>
      <c r="D1" s="39" t="s">
        <v>3</v>
      </c>
      <c r="E1" s="39" t="s">
        <v>28</v>
      </c>
      <c r="F1" s="39" t="s">
        <v>29</v>
      </c>
      <c r="G1" s="41" t="s">
        <v>30</v>
      </c>
      <c r="H1" s="39" t="s">
        <v>306</v>
      </c>
      <c r="I1" s="39" t="s">
        <v>307</v>
      </c>
      <c r="J1" s="39" t="s">
        <v>308</v>
      </c>
      <c r="K1" s="39" t="s">
        <v>34</v>
      </c>
      <c r="L1" s="39" t="s">
        <v>309</v>
      </c>
      <c r="M1" s="39" t="s">
        <v>242</v>
      </c>
      <c r="N1" s="39" t="s">
        <v>11</v>
      </c>
    </row>
    <row r="2" spans="1:16" ht="16.5">
      <c r="A2" s="103" t="s">
        <v>310</v>
      </c>
      <c r="B2" s="102" t="s">
        <v>311</v>
      </c>
      <c r="C2" s="97" t="s">
        <v>14</v>
      </c>
      <c r="D2" s="107" t="s">
        <v>15</v>
      </c>
      <c r="E2" s="89">
        <v>63600</v>
      </c>
      <c r="F2" s="89">
        <v>39996</v>
      </c>
      <c r="G2" s="90">
        <v>10</v>
      </c>
      <c r="H2" s="88">
        <f t="shared" ref="H2:I4" si="0">SUM(E2/12)</f>
        <v>5300</v>
      </c>
      <c r="I2" s="88">
        <f t="shared" si="0"/>
        <v>3333</v>
      </c>
      <c r="J2" s="79" t="s">
        <v>312</v>
      </c>
      <c r="K2" s="79" t="s">
        <v>41</v>
      </c>
      <c r="L2" s="79" t="s">
        <v>313</v>
      </c>
      <c r="M2" s="79" t="s">
        <v>314</v>
      </c>
      <c r="N2" s="99" t="s">
        <v>315</v>
      </c>
      <c r="O2"/>
    </row>
    <row r="3" spans="1:16" ht="16.5">
      <c r="A3" s="108" t="s">
        <v>316</v>
      </c>
      <c r="B3" s="105" t="s">
        <v>311</v>
      </c>
      <c r="C3" s="97" t="s">
        <v>14</v>
      </c>
      <c r="D3" s="107" t="s">
        <v>15</v>
      </c>
      <c r="E3" s="89">
        <v>78000</v>
      </c>
      <c r="F3" s="89">
        <v>42000</v>
      </c>
      <c r="G3" s="90">
        <v>12</v>
      </c>
      <c r="H3" s="88">
        <f t="shared" si="0"/>
        <v>6500</v>
      </c>
      <c r="I3" s="88">
        <f t="shared" si="0"/>
        <v>3500</v>
      </c>
      <c r="J3" s="79" t="s">
        <v>95</v>
      </c>
      <c r="K3" s="79" t="s">
        <v>41</v>
      </c>
      <c r="L3" s="79" t="s">
        <v>313</v>
      </c>
      <c r="M3" s="79" t="s">
        <v>314</v>
      </c>
      <c r="N3" s="98" t="s">
        <v>315</v>
      </c>
      <c r="O3"/>
    </row>
    <row r="4" spans="1:16" ht="16.5">
      <c r="A4" s="108" t="s">
        <v>317</v>
      </c>
      <c r="B4" s="105" t="s">
        <v>318</v>
      </c>
      <c r="C4" s="101" t="s">
        <v>14</v>
      </c>
      <c r="D4" s="107" t="s">
        <v>15</v>
      </c>
      <c r="E4" s="86">
        <v>69600</v>
      </c>
      <c r="F4" s="86">
        <v>42000</v>
      </c>
      <c r="G4" s="87">
        <v>9</v>
      </c>
      <c r="H4" s="88">
        <f t="shared" si="0"/>
        <v>5800</v>
      </c>
      <c r="I4" s="88">
        <f t="shared" si="0"/>
        <v>3500</v>
      </c>
      <c r="J4" s="74" t="s">
        <v>195</v>
      </c>
      <c r="K4" s="74" t="s">
        <v>41</v>
      </c>
      <c r="L4" s="74" t="s">
        <v>313</v>
      </c>
      <c r="M4" s="74" t="s">
        <v>288</v>
      </c>
      <c r="N4" s="48" t="s">
        <v>319</v>
      </c>
      <c r="O4"/>
    </row>
    <row r="5" spans="1:16" ht="16.5">
      <c r="A5" s="103" t="s">
        <v>320</v>
      </c>
      <c r="B5" s="102" t="s">
        <v>321</v>
      </c>
      <c r="C5" s="100" t="s">
        <v>46</v>
      </c>
      <c r="D5" s="107" t="s">
        <v>15</v>
      </c>
      <c r="E5" s="95">
        <f>12*Tabel4[[#This Row],[Aftalt leje, måned]]</f>
        <v>55800</v>
      </c>
      <c r="F5" s="95">
        <v>55800</v>
      </c>
      <c r="G5" s="96" t="s">
        <v>322</v>
      </c>
      <c r="H5" s="88">
        <v>4650</v>
      </c>
      <c r="I5" s="88">
        <v>4650</v>
      </c>
      <c r="J5" s="74" t="s">
        <v>323</v>
      </c>
      <c r="K5" s="74" t="s">
        <v>63</v>
      </c>
      <c r="L5" s="74" t="s">
        <v>313</v>
      </c>
      <c r="M5" s="74" t="s">
        <v>314</v>
      </c>
      <c r="N5" s="48" t="s">
        <v>147</v>
      </c>
      <c r="O5"/>
    </row>
    <row r="6" spans="1:16" ht="16.5">
      <c r="A6" s="103" t="s">
        <v>324</v>
      </c>
      <c r="B6" s="102" t="s">
        <v>325</v>
      </c>
      <c r="C6" s="97" t="s">
        <v>57</v>
      </c>
      <c r="D6" s="107" t="s">
        <v>15</v>
      </c>
      <c r="E6" s="89">
        <v>108000</v>
      </c>
      <c r="F6" s="89">
        <v>72000</v>
      </c>
      <c r="G6" s="90">
        <v>22</v>
      </c>
      <c r="H6" s="88">
        <v>9000</v>
      </c>
      <c r="I6" s="88">
        <v>6000</v>
      </c>
      <c r="J6" s="79" t="s">
        <v>326</v>
      </c>
      <c r="K6" s="79" t="s">
        <v>41</v>
      </c>
      <c r="L6" s="79" t="s">
        <v>313</v>
      </c>
      <c r="M6" s="79" t="s">
        <v>327</v>
      </c>
      <c r="N6" s="99" t="s">
        <v>128</v>
      </c>
      <c r="O6"/>
    </row>
    <row r="7" spans="1:16" ht="16.5">
      <c r="A7" s="103" t="s">
        <v>328</v>
      </c>
      <c r="B7" s="102" t="s">
        <v>329</v>
      </c>
      <c r="C7" s="101" t="s">
        <v>57</v>
      </c>
      <c r="D7" s="107" t="s">
        <v>15</v>
      </c>
      <c r="E7" s="86">
        <v>129600</v>
      </c>
      <c r="F7" s="86">
        <v>114000</v>
      </c>
      <c r="G7" s="87">
        <v>24</v>
      </c>
      <c r="H7" s="88">
        <f>SUM(E7/12)</f>
        <v>10800</v>
      </c>
      <c r="I7" s="88">
        <f>SUM(F7/12)</f>
        <v>9500</v>
      </c>
      <c r="J7" s="74" t="s">
        <v>47</v>
      </c>
      <c r="K7" s="74" t="s">
        <v>41</v>
      </c>
      <c r="L7" s="74" t="s">
        <v>330</v>
      </c>
      <c r="M7" s="74" t="s">
        <v>331</v>
      </c>
      <c r="N7" s="48" t="s">
        <v>332</v>
      </c>
      <c r="O7"/>
    </row>
    <row r="8" spans="1:16" ht="16.5">
      <c r="A8" s="103" t="s">
        <v>333</v>
      </c>
      <c r="B8" s="102" t="s">
        <v>329</v>
      </c>
      <c r="C8" s="101" t="s">
        <v>57</v>
      </c>
      <c r="D8" s="107" t="s">
        <v>15</v>
      </c>
      <c r="E8" s="86">
        <v>127800</v>
      </c>
      <c r="F8" s="86">
        <v>102000</v>
      </c>
      <c r="G8" s="87">
        <v>21</v>
      </c>
      <c r="H8" s="88">
        <f>SUM(E8/12)</f>
        <v>10650</v>
      </c>
      <c r="I8" s="88">
        <f>SUM(F8/12)</f>
        <v>8500</v>
      </c>
      <c r="J8" s="74" t="s">
        <v>334</v>
      </c>
      <c r="K8" s="74" t="s">
        <v>41</v>
      </c>
      <c r="L8" s="74" t="s">
        <v>330</v>
      </c>
      <c r="M8" s="74" t="s">
        <v>331</v>
      </c>
      <c r="N8" s="48" t="s">
        <v>335</v>
      </c>
      <c r="O8" s="51"/>
      <c r="P8" s="50"/>
    </row>
    <row r="9" spans="1:16" ht="36">
      <c r="A9" s="31" t="str">
        <f>"Samlet antal sager: " &amp;COUNTA(Tabel4[Sagsnr.])</f>
        <v>Samlet antal sager: 7</v>
      </c>
      <c r="B9" s="27"/>
      <c r="C9" s="262" t="s">
        <v>238</v>
      </c>
      <c r="D9" s="262"/>
      <c r="E9" s="35">
        <f>AVERAGE(Tabel4[Aftalt leje, årlig])</f>
        <v>90342.857142857145</v>
      </c>
      <c r="F9" s="35">
        <f>AVERAGE(Tabel4[Godkendt leje, årlig])</f>
        <v>66828</v>
      </c>
      <c r="G9" s="37">
        <f>AVERAGE(Tabel4[m²])</f>
        <v>16.333333333333332</v>
      </c>
      <c r="H9" s="35"/>
      <c r="I9" s="35">
        <f>AVERAGE(Tabel4[Godkendt leje pr. måned])</f>
        <v>5569</v>
      </c>
      <c r="J9" s="28"/>
      <c r="K9" s="28"/>
      <c r="L9" s="28"/>
      <c r="M9" s="254"/>
      <c r="N9" s="36"/>
      <c r="O9"/>
    </row>
    <row r="10" spans="1:16">
      <c r="A10" s="1"/>
      <c r="B10" s="1"/>
      <c r="C10" s="1"/>
      <c r="D10" s="1"/>
      <c r="E10" s="3"/>
      <c r="F10" s="3"/>
      <c r="G10" s="4"/>
      <c r="H10" s="3"/>
      <c r="I10" s="3"/>
      <c r="O10"/>
    </row>
    <row r="11" spans="1:16" ht="15.75">
      <c r="A11" s="1"/>
      <c r="B11" s="56"/>
      <c r="C11" s="57"/>
      <c r="D11" s="58"/>
      <c r="E11" s="57"/>
      <c r="F11" s="263"/>
      <c r="G11" s="263"/>
      <c r="H11" s="59"/>
      <c r="I11" s="60"/>
      <c r="J11" s="61"/>
      <c r="K11" s="263"/>
      <c r="L11" s="263"/>
      <c r="M11" s="255"/>
      <c r="N11" s="60"/>
      <c r="O11"/>
    </row>
    <row r="12" spans="1:16" ht="15.75">
      <c r="A12" s="1"/>
      <c r="B12" s="56"/>
      <c r="C12" s="62"/>
      <c r="D12" s="57"/>
      <c r="E12" s="57"/>
      <c r="F12" s="263"/>
      <c r="G12" s="263"/>
      <c r="H12" s="63"/>
      <c r="I12" s="57"/>
      <c r="J12" s="61"/>
      <c r="K12" s="263"/>
      <c r="L12" s="263"/>
      <c r="M12" s="256"/>
      <c r="N12" s="57"/>
      <c r="O12"/>
    </row>
    <row r="13" spans="1:16" ht="15.75">
      <c r="A13" s="1"/>
      <c r="B13" s="56"/>
      <c r="C13" s="62"/>
      <c r="D13" s="57"/>
      <c r="E13" s="57"/>
      <c r="F13" s="263"/>
      <c r="G13" s="263"/>
      <c r="H13" s="63"/>
      <c r="I13" s="57"/>
      <c r="J13" s="57"/>
      <c r="K13" s="263"/>
      <c r="L13" s="263"/>
      <c r="M13" s="256"/>
      <c r="N13" s="57"/>
      <c r="O13"/>
    </row>
    <row r="14" spans="1:16" ht="15.75">
      <c r="A14" s="1"/>
      <c r="B14" s="56"/>
      <c r="C14" s="62"/>
      <c r="D14" s="57"/>
      <c r="E14" s="57"/>
      <c r="F14" s="263"/>
      <c r="G14" s="263"/>
      <c r="H14" s="62"/>
      <c r="I14" s="57"/>
      <c r="J14" s="57"/>
      <c r="K14" s="263"/>
      <c r="L14" s="263"/>
      <c r="M14" s="257"/>
      <c r="N14" s="57"/>
      <c r="O14"/>
    </row>
    <row r="15" spans="1:16" ht="15.75">
      <c r="A15" s="1"/>
      <c r="B15" s="56"/>
      <c r="C15" s="60"/>
      <c r="D15" s="57"/>
      <c r="E15" s="57"/>
      <c r="F15" s="263"/>
      <c r="G15" s="263"/>
      <c r="H15" s="60"/>
      <c r="I15" s="57"/>
      <c r="J15" s="57"/>
      <c r="K15" s="263"/>
      <c r="L15" s="263"/>
      <c r="M15" s="58"/>
      <c r="N15" s="57"/>
      <c r="O15"/>
    </row>
    <row r="16" spans="1:16">
      <c r="O16"/>
    </row>
    <row r="17" spans="6:15">
      <c r="O17"/>
    </row>
    <row r="18" spans="6:15" ht="15.75">
      <c r="F18" s="263"/>
      <c r="G18" s="263"/>
      <c r="H18" s="57"/>
      <c r="I18" s="60"/>
      <c r="O18"/>
    </row>
    <row r="19" spans="6:15" ht="15.75">
      <c r="F19" s="263"/>
      <c r="G19" s="263"/>
      <c r="H19" s="63"/>
      <c r="I19" s="57"/>
      <c r="O19"/>
    </row>
    <row r="20" spans="6:15">
      <c r="O20"/>
    </row>
    <row r="21" spans="6:15">
      <c r="O21"/>
    </row>
    <row r="22" spans="6:15">
      <c r="O22"/>
    </row>
    <row r="23" spans="6:15">
      <c r="O23"/>
    </row>
    <row r="24" spans="6:15">
      <c r="O24"/>
    </row>
    <row r="25" spans="6:15">
      <c r="O25"/>
    </row>
    <row r="26" spans="6:15">
      <c r="O26"/>
    </row>
    <row r="27" spans="6:15">
      <c r="O27"/>
    </row>
    <row r="28" spans="6:15">
      <c r="O28"/>
    </row>
    <row r="30" spans="6:15" ht="40.5" customHeight="1"/>
    <row r="32" spans="6:15" ht="50.25" customHeight="1"/>
    <row r="33" ht="50.25" customHeight="1"/>
    <row r="34" ht="50.25" customHeight="1"/>
    <row r="35" ht="50.25" customHeight="1"/>
    <row r="36" ht="50.25" customHeight="1"/>
    <row r="39" ht="50.25" customHeight="1"/>
    <row r="40" ht="50.25" customHeight="1"/>
  </sheetData>
  <mergeCells count="13">
    <mergeCell ref="K14:L14"/>
    <mergeCell ref="K15:L15"/>
    <mergeCell ref="F18:G18"/>
    <mergeCell ref="F12:G12"/>
    <mergeCell ref="F19:G19"/>
    <mergeCell ref="F13:G13"/>
    <mergeCell ref="F14:G14"/>
    <mergeCell ref="F15:G15"/>
    <mergeCell ref="C9:D9"/>
    <mergeCell ref="F11:G11"/>
    <mergeCell ref="K11:L11"/>
    <mergeCell ref="K12:L12"/>
    <mergeCell ref="K13:L13"/>
  </mergeCells>
  <phoneticPr fontId="21" type="noConversion"/>
  <dataValidations count="2">
    <dataValidation type="custom" allowBlank="1" showInputMessage="1" showErrorMessage="1" sqref="C1" xr:uid="{B1F2C622-CD52-4DAA-A723-481AE998B41E}">
      <formula1>"København S"</formula1>
    </dataValidation>
    <dataValidation allowBlank="1" showInputMessage="1" showErrorMessage="1" sqref="C2" xr:uid="{465CF5EA-1290-4BAE-912E-74DE7C4DC80F}"/>
  </dataValidations>
  <pageMargins left="0.25" right="0.25" top="0.75" bottom="0.75" header="0.3" footer="0.3"/>
  <pageSetup paperSize="9" scale="59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1659C-09E0-45D9-89BB-B7E561B81B12}">
  <sheetPr>
    <pageSetUpPr fitToPage="1"/>
  </sheetPr>
  <dimension ref="A1:P243"/>
  <sheetViews>
    <sheetView zoomScale="80" zoomScaleNormal="80" workbookViewId="0">
      <pane ySplit="1" topLeftCell="F3" activePane="bottomLeft" state="frozen"/>
      <selection pane="bottomLeft" activeCell="O31" sqref="O31"/>
    </sheetView>
  </sheetViews>
  <sheetFormatPr defaultColWidth="27.140625" defaultRowHeight="15"/>
  <cols>
    <col min="1" max="1" width="18.5703125" customWidth="1"/>
    <col min="2" max="2" width="26.7109375" customWidth="1"/>
    <col min="3" max="3" width="18.7109375" bestFit="1" customWidth="1"/>
    <col min="4" max="4" width="17.140625" bestFit="1" customWidth="1"/>
    <col min="5" max="5" width="24.140625" style="3" bestFit="1" customWidth="1"/>
    <col min="6" max="6" width="19.42578125" style="3" customWidth="1"/>
    <col min="7" max="7" width="10" style="16" customWidth="1"/>
    <col min="8" max="8" width="17.7109375" style="3" customWidth="1"/>
    <col min="9" max="9" width="22" style="3" customWidth="1"/>
    <col min="10" max="10" width="23.5703125" customWidth="1"/>
    <col min="11" max="11" width="28.85546875" customWidth="1"/>
    <col min="12" max="12" width="18.42578125" bestFit="1" customWidth="1"/>
    <col min="13" max="13" width="23.85546875" bestFit="1" customWidth="1"/>
    <col min="14" max="14" width="22.7109375" style="15" bestFit="1" customWidth="1"/>
    <col min="15" max="15" width="28.140625" style="43" customWidth="1"/>
  </cols>
  <sheetData>
    <row r="1" spans="1:16" s="21" customFormat="1" ht="31.5">
      <c r="A1" s="45" t="s">
        <v>0</v>
      </c>
      <c r="B1" s="45" t="s">
        <v>1</v>
      </c>
      <c r="C1" s="45" t="s">
        <v>2</v>
      </c>
      <c r="D1" s="19" t="s">
        <v>3</v>
      </c>
      <c r="E1" s="19" t="s">
        <v>28</v>
      </c>
      <c r="F1" s="40" t="s">
        <v>29</v>
      </c>
      <c r="G1" s="20" t="s">
        <v>30</v>
      </c>
      <c r="H1" s="40" t="s">
        <v>31</v>
      </c>
      <c r="I1" s="40" t="s">
        <v>32</v>
      </c>
      <c r="J1" s="40" t="s">
        <v>336</v>
      </c>
      <c r="K1" s="40" t="s">
        <v>34</v>
      </c>
      <c r="L1" s="40" t="s">
        <v>337</v>
      </c>
      <c r="M1" s="40" t="s">
        <v>36</v>
      </c>
      <c r="N1" s="19" t="s">
        <v>10</v>
      </c>
      <c r="O1" s="40" t="s">
        <v>242</v>
      </c>
      <c r="P1" s="19" t="s">
        <v>11</v>
      </c>
    </row>
    <row r="2" spans="1:16" ht="45" hidden="1">
      <c r="A2" s="103" t="s">
        <v>338</v>
      </c>
      <c r="B2" s="102" t="s">
        <v>339</v>
      </c>
      <c r="C2" s="104" t="s">
        <v>57</v>
      </c>
      <c r="D2" s="81" t="s">
        <v>15</v>
      </c>
      <c r="E2" s="82">
        <v>113700</v>
      </c>
      <c r="F2" s="82">
        <v>55100</v>
      </c>
      <c r="G2" s="83">
        <v>38</v>
      </c>
      <c r="H2" s="84">
        <f t="shared" ref="H2:H25" si="0">SUM(E2/G2)</f>
        <v>2992.1052631578946</v>
      </c>
      <c r="I2" s="84">
        <f t="shared" ref="I2:I25" si="1">SUM(F2/G2)</f>
        <v>1450</v>
      </c>
      <c r="J2" s="49" t="s">
        <v>340</v>
      </c>
      <c r="K2" s="49" t="s">
        <v>63</v>
      </c>
      <c r="L2" s="49" t="s">
        <v>42</v>
      </c>
      <c r="M2" s="49" t="s">
        <v>48</v>
      </c>
      <c r="N2" s="85"/>
      <c r="O2" s="252" t="s">
        <v>341</v>
      </c>
      <c r="P2" s="109" t="s">
        <v>64</v>
      </c>
    </row>
    <row r="3" spans="1:16" ht="53.25" customHeight="1">
      <c r="A3" s="103" t="s">
        <v>342</v>
      </c>
      <c r="B3" s="102" t="s">
        <v>343</v>
      </c>
      <c r="C3" s="104" t="s">
        <v>46</v>
      </c>
      <c r="D3" s="81" t="s">
        <v>15</v>
      </c>
      <c r="E3" s="82">
        <v>114000</v>
      </c>
      <c r="F3" s="82">
        <v>78000</v>
      </c>
      <c r="G3" s="83">
        <v>52</v>
      </c>
      <c r="H3" s="84">
        <f t="shared" si="0"/>
        <v>2192.3076923076924</v>
      </c>
      <c r="I3" s="84">
        <f t="shared" si="1"/>
        <v>1500</v>
      </c>
      <c r="J3" s="49" t="s">
        <v>312</v>
      </c>
      <c r="K3" s="49" t="s">
        <v>41</v>
      </c>
      <c r="L3" s="49" t="s">
        <v>42</v>
      </c>
      <c r="M3" s="49" t="s">
        <v>48</v>
      </c>
      <c r="N3" s="85"/>
      <c r="O3" s="259" t="s">
        <v>344</v>
      </c>
      <c r="P3" s="109" t="s">
        <v>345</v>
      </c>
    </row>
    <row r="4" spans="1:16" ht="50.25" hidden="1">
      <c r="A4" s="103" t="s">
        <v>346</v>
      </c>
      <c r="B4" s="102" t="s">
        <v>347</v>
      </c>
      <c r="C4" s="104" t="s">
        <v>82</v>
      </c>
      <c r="D4" s="81" t="s">
        <v>15</v>
      </c>
      <c r="E4" s="82">
        <v>117600</v>
      </c>
      <c r="F4" s="82">
        <v>75000</v>
      </c>
      <c r="G4" s="83">
        <v>50</v>
      </c>
      <c r="H4" s="84">
        <f t="shared" si="0"/>
        <v>2352</v>
      </c>
      <c r="I4" s="84">
        <f t="shared" si="1"/>
        <v>1500</v>
      </c>
      <c r="J4" s="49" t="s">
        <v>16</v>
      </c>
      <c r="K4" s="49" t="s">
        <v>41</v>
      </c>
      <c r="L4" s="49" t="s">
        <v>42</v>
      </c>
      <c r="M4" s="49" t="s">
        <v>42</v>
      </c>
      <c r="N4" s="85"/>
      <c r="O4" s="92" t="s">
        <v>314</v>
      </c>
      <c r="P4" s="109" t="s">
        <v>348</v>
      </c>
    </row>
    <row r="5" spans="1:16" ht="60" hidden="1">
      <c r="A5" s="103" t="s">
        <v>349</v>
      </c>
      <c r="B5" s="102" t="s">
        <v>350</v>
      </c>
      <c r="C5" s="104" t="s">
        <v>222</v>
      </c>
      <c r="D5" s="81" t="s">
        <v>15</v>
      </c>
      <c r="E5" s="82">
        <v>114000</v>
      </c>
      <c r="F5" s="82">
        <v>77000</v>
      </c>
      <c r="G5" s="83">
        <v>70</v>
      </c>
      <c r="H5" s="84">
        <f t="shared" si="0"/>
        <v>1628.5714285714287</v>
      </c>
      <c r="I5" s="84">
        <f t="shared" si="1"/>
        <v>1100</v>
      </c>
      <c r="J5" s="49" t="s">
        <v>351</v>
      </c>
      <c r="K5" s="49" t="s">
        <v>41</v>
      </c>
      <c r="L5" s="49" t="s">
        <v>42</v>
      </c>
      <c r="M5" s="49" t="s">
        <v>48</v>
      </c>
      <c r="N5" s="85"/>
      <c r="O5" s="252" t="s">
        <v>352</v>
      </c>
      <c r="P5" s="109" t="s">
        <v>353</v>
      </c>
    </row>
    <row r="6" spans="1:16" ht="81" hidden="1" customHeight="1">
      <c r="A6" s="103" t="s">
        <v>354</v>
      </c>
      <c r="B6" s="102" t="s">
        <v>355</v>
      </c>
      <c r="C6" s="104" t="s">
        <v>356</v>
      </c>
      <c r="D6" s="81" t="s">
        <v>15</v>
      </c>
      <c r="E6" s="82">
        <v>211727.28</v>
      </c>
      <c r="F6" s="82">
        <v>190750</v>
      </c>
      <c r="G6" s="83">
        <v>109</v>
      </c>
      <c r="H6" s="84">
        <f t="shared" si="0"/>
        <v>1942.4521100917432</v>
      </c>
      <c r="I6" s="84">
        <f t="shared" si="1"/>
        <v>1750</v>
      </c>
      <c r="J6" s="49" t="s">
        <v>16</v>
      </c>
      <c r="K6" s="49" t="s">
        <v>41</v>
      </c>
      <c r="L6" s="49" t="s">
        <v>42</v>
      </c>
      <c r="M6" s="49" t="s">
        <v>42</v>
      </c>
      <c r="N6" s="85"/>
      <c r="O6" s="252" t="s">
        <v>357</v>
      </c>
      <c r="P6" s="109" t="s">
        <v>358</v>
      </c>
    </row>
    <row r="7" spans="1:16" ht="51.75" hidden="1" customHeight="1">
      <c r="A7" s="103" t="s">
        <v>359</v>
      </c>
      <c r="B7" s="102" t="s">
        <v>360</v>
      </c>
      <c r="C7" s="101" t="s">
        <v>57</v>
      </c>
      <c r="D7" s="81" t="s">
        <v>15</v>
      </c>
      <c r="E7" s="86">
        <v>174000</v>
      </c>
      <c r="F7" s="86">
        <v>132800</v>
      </c>
      <c r="G7" s="87">
        <v>83</v>
      </c>
      <c r="H7" s="88">
        <f t="shared" si="0"/>
        <v>2096.3855421686749</v>
      </c>
      <c r="I7" s="88">
        <f t="shared" si="1"/>
        <v>1600</v>
      </c>
      <c r="J7" s="74" t="s">
        <v>53</v>
      </c>
      <c r="K7" s="74" t="s">
        <v>41</v>
      </c>
      <c r="L7" s="74" t="s">
        <v>42</v>
      </c>
      <c r="M7" s="74" t="s">
        <v>42</v>
      </c>
      <c r="N7" s="78"/>
      <c r="O7" s="251" t="s">
        <v>361</v>
      </c>
      <c r="P7" s="109" t="s">
        <v>79</v>
      </c>
    </row>
    <row r="8" spans="1:16" ht="38.25" hidden="1" customHeight="1">
      <c r="A8" s="103" t="s">
        <v>362</v>
      </c>
      <c r="B8" s="102" t="s">
        <v>363</v>
      </c>
      <c r="C8" s="97" t="s">
        <v>364</v>
      </c>
      <c r="D8" s="81" t="s">
        <v>15</v>
      </c>
      <c r="E8" s="89">
        <v>105720</v>
      </c>
      <c r="F8" s="89">
        <v>78750</v>
      </c>
      <c r="G8" s="90">
        <v>75</v>
      </c>
      <c r="H8" s="91">
        <f t="shared" si="0"/>
        <v>1409.6</v>
      </c>
      <c r="I8" s="91">
        <f t="shared" si="1"/>
        <v>1050</v>
      </c>
      <c r="J8" s="79" t="s">
        <v>71</v>
      </c>
      <c r="K8" s="79" t="s">
        <v>41</v>
      </c>
      <c r="L8" s="79" t="s">
        <v>48</v>
      </c>
      <c r="M8" s="79" t="s">
        <v>42</v>
      </c>
      <c r="N8" s="78"/>
      <c r="O8" s="250" t="s">
        <v>365</v>
      </c>
      <c r="P8" s="98" t="s">
        <v>366</v>
      </c>
    </row>
    <row r="9" spans="1:16" ht="30" hidden="1">
      <c r="A9" s="103" t="s">
        <v>367</v>
      </c>
      <c r="B9" s="102" t="s">
        <v>368</v>
      </c>
      <c r="C9" s="97" t="s">
        <v>205</v>
      </c>
      <c r="D9" s="81" t="s">
        <v>15</v>
      </c>
      <c r="E9" s="89">
        <v>59250</v>
      </c>
      <c r="F9" s="89">
        <v>49700</v>
      </c>
      <c r="G9" s="90">
        <v>71</v>
      </c>
      <c r="H9" s="91">
        <f t="shared" si="0"/>
        <v>834.50704225352115</v>
      </c>
      <c r="I9" s="91">
        <f t="shared" si="1"/>
        <v>700</v>
      </c>
      <c r="J9" s="79" t="s">
        <v>340</v>
      </c>
      <c r="K9" s="79" t="s">
        <v>41</v>
      </c>
      <c r="L9" s="79" t="s">
        <v>42</v>
      </c>
      <c r="M9" s="79" t="s">
        <v>42</v>
      </c>
      <c r="N9" s="92"/>
      <c r="O9" s="250" t="s">
        <v>369</v>
      </c>
      <c r="P9" s="98" t="s">
        <v>68</v>
      </c>
    </row>
    <row r="10" spans="1:16" ht="54.75" hidden="1" customHeight="1">
      <c r="A10" s="103" t="s">
        <v>370</v>
      </c>
      <c r="B10" s="102" t="s">
        <v>371</v>
      </c>
      <c r="C10" s="104" t="s">
        <v>278</v>
      </c>
      <c r="D10" s="81" t="s">
        <v>15</v>
      </c>
      <c r="E10" s="82">
        <v>162000</v>
      </c>
      <c r="F10" s="82">
        <v>110400</v>
      </c>
      <c r="G10" s="83">
        <v>92</v>
      </c>
      <c r="H10" s="84">
        <f t="shared" si="0"/>
        <v>1760.8695652173913</v>
      </c>
      <c r="I10" s="84">
        <f t="shared" si="1"/>
        <v>1200</v>
      </c>
      <c r="J10" s="49" t="s">
        <v>372</v>
      </c>
      <c r="K10" s="49" t="s">
        <v>41</v>
      </c>
      <c r="L10" s="49" t="s">
        <v>42</v>
      </c>
      <c r="M10" s="49" t="s">
        <v>42</v>
      </c>
      <c r="N10" s="85"/>
      <c r="O10" s="252" t="s">
        <v>373</v>
      </c>
      <c r="P10" s="109" t="s">
        <v>319</v>
      </c>
    </row>
    <row r="11" spans="1:16" ht="51" hidden="1" customHeight="1">
      <c r="A11" s="103" t="s">
        <v>374</v>
      </c>
      <c r="B11" s="102" t="s">
        <v>375</v>
      </c>
      <c r="C11" s="97" t="s">
        <v>82</v>
      </c>
      <c r="D11" s="81" t="s">
        <v>15</v>
      </c>
      <c r="E11" s="89">
        <v>93600</v>
      </c>
      <c r="F11" s="89">
        <v>52800</v>
      </c>
      <c r="G11" s="90">
        <v>48</v>
      </c>
      <c r="H11" s="91">
        <f t="shared" si="0"/>
        <v>1950</v>
      </c>
      <c r="I11" s="91">
        <f t="shared" si="1"/>
        <v>1100</v>
      </c>
      <c r="J11" s="79" t="s">
        <v>376</v>
      </c>
      <c r="K11" s="79" t="s">
        <v>41</v>
      </c>
      <c r="L11" s="79" t="s">
        <v>42</v>
      </c>
      <c r="M11" s="79" t="s">
        <v>42</v>
      </c>
      <c r="N11" s="92"/>
      <c r="O11" s="250" t="s">
        <v>377</v>
      </c>
      <c r="P11" s="98" t="s">
        <v>138</v>
      </c>
    </row>
    <row r="12" spans="1:16" ht="33.75">
      <c r="A12" s="103" t="s">
        <v>378</v>
      </c>
      <c r="B12" s="102" t="s">
        <v>379</v>
      </c>
      <c r="C12" s="97" t="s">
        <v>46</v>
      </c>
      <c r="D12" s="81" t="s">
        <v>15</v>
      </c>
      <c r="E12" s="89">
        <v>120000</v>
      </c>
      <c r="F12" s="89">
        <v>68900</v>
      </c>
      <c r="G12" s="90">
        <v>53</v>
      </c>
      <c r="H12" s="91">
        <f t="shared" si="0"/>
        <v>2264.1509433962265</v>
      </c>
      <c r="I12" s="91">
        <f t="shared" si="1"/>
        <v>1300</v>
      </c>
      <c r="J12" s="79" t="s">
        <v>380</v>
      </c>
      <c r="K12" s="79" t="s">
        <v>41</v>
      </c>
      <c r="L12" s="79" t="s">
        <v>42</v>
      </c>
      <c r="M12" s="79" t="s">
        <v>42</v>
      </c>
      <c r="N12" s="92"/>
      <c r="O12" s="92" t="s">
        <v>381</v>
      </c>
      <c r="P12" s="98" t="s">
        <v>382</v>
      </c>
    </row>
    <row r="13" spans="1:16" ht="45" hidden="1">
      <c r="A13" s="103" t="s">
        <v>383</v>
      </c>
      <c r="B13" s="102" t="s">
        <v>384</v>
      </c>
      <c r="C13" s="97" t="s">
        <v>57</v>
      </c>
      <c r="D13" s="81" t="s">
        <v>15</v>
      </c>
      <c r="E13" s="89">
        <v>150000</v>
      </c>
      <c r="F13" s="89">
        <v>53000</v>
      </c>
      <c r="G13" s="90">
        <v>53</v>
      </c>
      <c r="H13" s="91">
        <f t="shared" si="0"/>
        <v>2830.1886792452829</v>
      </c>
      <c r="I13" s="91">
        <f t="shared" si="1"/>
        <v>1000</v>
      </c>
      <c r="J13" s="79" t="s">
        <v>157</v>
      </c>
      <c r="K13" s="79" t="s">
        <v>63</v>
      </c>
      <c r="L13" s="79" t="s">
        <v>42</v>
      </c>
      <c r="M13" s="79" t="s">
        <v>42</v>
      </c>
      <c r="N13" s="92"/>
      <c r="O13" s="250" t="s">
        <v>373</v>
      </c>
      <c r="P13" s="98" t="s">
        <v>382</v>
      </c>
    </row>
    <row r="14" spans="1:16" ht="60" hidden="1">
      <c r="A14" s="103" t="s">
        <v>385</v>
      </c>
      <c r="B14" s="102" t="s">
        <v>386</v>
      </c>
      <c r="C14" s="125" t="s">
        <v>205</v>
      </c>
      <c r="D14" s="81" t="s">
        <v>15</v>
      </c>
      <c r="E14" s="89">
        <v>155310</v>
      </c>
      <c r="F14" s="89">
        <v>132500</v>
      </c>
      <c r="G14" s="90">
        <v>100</v>
      </c>
      <c r="H14" s="91">
        <f t="shared" si="0"/>
        <v>1553.1</v>
      </c>
      <c r="I14" s="91">
        <f t="shared" si="1"/>
        <v>1325</v>
      </c>
      <c r="J14" s="79" t="s">
        <v>198</v>
      </c>
      <c r="K14" s="79" t="s">
        <v>41</v>
      </c>
      <c r="L14" s="79" t="s">
        <v>42</v>
      </c>
      <c r="M14" s="79" t="s">
        <v>42</v>
      </c>
      <c r="N14" s="92"/>
      <c r="O14" s="250" t="s">
        <v>314</v>
      </c>
      <c r="P14" s="98" t="s">
        <v>387</v>
      </c>
    </row>
    <row r="15" spans="1:16" ht="45" hidden="1">
      <c r="A15" s="103" t="s">
        <v>388</v>
      </c>
      <c r="B15" s="102" t="s">
        <v>389</v>
      </c>
      <c r="C15" s="97" t="s">
        <v>57</v>
      </c>
      <c r="D15" s="81" t="s">
        <v>15</v>
      </c>
      <c r="E15" s="89">
        <v>156000</v>
      </c>
      <c r="F15" s="89">
        <v>39200</v>
      </c>
      <c r="G15" s="90">
        <v>49</v>
      </c>
      <c r="H15" s="91">
        <f t="shared" si="0"/>
        <v>3183.6734693877552</v>
      </c>
      <c r="I15" s="91">
        <f t="shared" si="1"/>
        <v>800</v>
      </c>
      <c r="J15" s="93" t="s">
        <v>390</v>
      </c>
      <c r="K15" s="93" t="s">
        <v>41</v>
      </c>
      <c r="L15" s="93" t="s">
        <v>42</v>
      </c>
      <c r="M15" s="79" t="s">
        <v>48</v>
      </c>
      <c r="N15" s="92"/>
      <c r="O15" s="250" t="s">
        <v>391</v>
      </c>
      <c r="P15" s="98" t="s">
        <v>128</v>
      </c>
    </row>
    <row r="16" spans="1:16" ht="60" hidden="1">
      <c r="A16" s="103" t="s">
        <v>392</v>
      </c>
      <c r="B16" s="102" t="s">
        <v>393</v>
      </c>
      <c r="C16" s="97" t="s">
        <v>394</v>
      </c>
      <c r="D16" s="81" t="s">
        <v>15</v>
      </c>
      <c r="E16" s="89">
        <v>132000</v>
      </c>
      <c r="F16" s="89">
        <v>105000</v>
      </c>
      <c r="G16" s="90">
        <v>60</v>
      </c>
      <c r="H16" s="91">
        <f t="shared" si="0"/>
        <v>2200</v>
      </c>
      <c r="I16" s="91">
        <f t="shared" si="1"/>
        <v>1750</v>
      </c>
      <c r="J16" s="79" t="s">
        <v>376</v>
      </c>
      <c r="K16" s="79" t="s">
        <v>41</v>
      </c>
      <c r="L16" s="79" t="s">
        <v>42</v>
      </c>
      <c r="M16" s="79" t="s">
        <v>42</v>
      </c>
      <c r="N16" s="92"/>
      <c r="O16" s="250" t="s">
        <v>314</v>
      </c>
      <c r="P16" s="98" t="s">
        <v>128</v>
      </c>
    </row>
    <row r="17" spans="1:16" ht="45" hidden="1">
      <c r="A17" s="103" t="s">
        <v>395</v>
      </c>
      <c r="B17" s="102" t="s">
        <v>360</v>
      </c>
      <c r="C17" s="97" t="s">
        <v>57</v>
      </c>
      <c r="D17" s="81" t="s">
        <v>15</v>
      </c>
      <c r="E17" s="89">
        <v>156000</v>
      </c>
      <c r="F17" s="89">
        <v>121600</v>
      </c>
      <c r="G17" s="90">
        <v>76</v>
      </c>
      <c r="H17" s="91">
        <f t="shared" si="0"/>
        <v>2052.6315789473683</v>
      </c>
      <c r="I17" s="91">
        <f t="shared" si="1"/>
        <v>1600</v>
      </c>
      <c r="J17" s="79" t="s">
        <v>191</v>
      </c>
      <c r="K17" s="79" t="s">
        <v>41</v>
      </c>
      <c r="L17" s="79" t="s">
        <v>42</v>
      </c>
      <c r="M17" s="79" t="s">
        <v>42</v>
      </c>
      <c r="N17" s="92"/>
      <c r="O17" s="250" t="s">
        <v>361</v>
      </c>
      <c r="P17" s="98" t="s">
        <v>79</v>
      </c>
    </row>
    <row r="18" spans="1:16" ht="45" hidden="1">
      <c r="A18" s="105" t="s">
        <v>396</v>
      </c>
      <c r="B18" s="106" t="s">
        <v>397</v>
      </c>
      <c r="C18" s="97" t="s">
        <v>222</v>
      </c>
      <c r="D18" s="81" t="s">
        <v>15</v>
      </c>
      <c r="E18" s="89">
        <v>87710</v>
      </c>
      <c r="F18" s="89">
        <v>79420</v>
      </c>
      <c r="G18" s="90">
        <v>76</v>
      </c>
      <c r="H18" s="91">
        <f t="shared" si="0"/>
        <v>1154.078947368421</v>
      </c>
      <c r="I18" s="91">
        <f t="shared" si="1"/>
        <v>1045</v>
      </c>
      <c r="J18" s="79" t="s">
        <v>398</v>
      </c>
      <c r="K18" s="79" t="s">
        <v>41</v>
      </c>
      <c r="L18" s="79" t="s">
        <v>42</v>
      </c>
      <c r="M18" s="79" t="s">
        <v>42</v>
      </c>
      <c r="N18" s="92"/>
      <c r="O18" s="250" t="s">
        <v>399</v>
      </c>
      <c r="P18" s="98" t="s">
        <v>110</v>
      </c>
    </row>
    <row r="19" spans="1:16" ht="60" hidden="1">
      <c r="A19" s="105" t="s">
        <v>400</v>
      </c>
      <c r="B19" s="106" t="s">
        <v>401</v>
      </c>
      <c r="C19" s="97" t="s">
        <v>205</v>
      </c>
      <c r="D19" s="81" t="s">
        <v>15</v>
      </c>
      <c r="E19" s="89">
        <v>126000</v>
      </c>
      <c r="F19" s="89">
        <v>82350</v>
      </c>
      <c r="G19" s="90">
        <v>61</v>
      </c>
      <c r="H19" s="91">
        <f t="shared" si="0"/>
        <v>2065.5737704918033</v>
      </c>
      <c r="I19" s="91">
        <f t="shared" si="1"/>
        <v>1350</v>
      </c>
      <c r="J19" s="79" t="s">
        <v>402</v>
      </c>
      <c r="K19" s="79" t="s">
        <v>41</v>
      </c>
      <c r="L19" s="79" t="s">
        <v>42</v>
      </c>
      <c r="M19" s="79" t="s">
        <v>42</v>
      </c>
      <c r="N19" s="92"/>
      <c r="O19" s="250" t="s">
        <v>314</v>
      </c>
      <c r="P19" s="98" t="s">
        <v>403</v>
      </c>
    </row>
    <row r="20" spans="1:16" ht="45" hidden="1">
      <c r="A20" s="103" t="s">
        <v>404</v>
      </c>
      <c r="B20" s="102" t="s">
        <v>405</v>
      </c>
      <c r="C20" s="97" t="s">
        <v>364</v>
      </c>
      <c r="D20" s="81" t="s">
        <v>15</v>
      </c>
      <c r="E20" s="89">
        <v>72000</v>
      </c>
      <c r="F20" s="89">
        <v>30000</v>
      </c>
      <c r="G20" s="79">
        <v>25</v>
      </c>
      <c r="H20" s="91">
        <f t="shared" si="0"/>
        <v>2880</v>
      </c>
      <c r="I20" s="91">
        <f t="shared" si="1"/>
        <v>1200</v>
      </c>
      <c r="J20" s="79" t="s">
        <v>406</v>
      </c>
      <c r="K20" s="79" t="s">
        <v>41</v>
      </c>
      <c r="L20" s="79" t="s">
        <v>42</v>
      </c>
      <c r="M20" s="79" t="s">
        <v>42</v>
      </c>
      <c r="N20" s="94"/>
      <c r="O20" s="250" t="s">
        <v>407</v>
      </c>
      <c r="P20" s="98" t="s">
        <v>138</v>
      </c>
    </row>
    <row r="21" spans="1:16" ht="45" hidden="1">
      <c r="A21" s="126" t="s">
        <v>408</v>
      </c>
      <c r="B21" s="127" t="s">
        <v>409</v>
      </c>
      <c r="C21" s="125" t="s">
        <v>14</v>
      </c>
      <c r="D21" s="128" t="s">
        <v>15</v>
      </c>
      <c r="E21" s="129">
        <v>297960</v>
      </c>
      <c r="F21" s="129">
        <v>163800</v>
      </c>
      <c r="G21" s="90">
        <v>182</v>
      </c>
      <c r="H21" s="91">
        <f t="shared" si="0"/>
        <v>1637.1428571428571</v>
      </c>
      <c r="I21" s="91">
        <f t="shared" si="1"/>
        <v>900</v>
      </c>
      <c r="J21" s="79" t="s">
        <v>160</v>
      </c>
      <c r="K21" s="79" t="s">
        <v>41</v>
      </c>
      <c r="L21" s="79" t="s">
        <v>42</v>
      </c>
      <c r="M21" s="79" t="s">
        <v>42</v>
      </c>
      <c r="N21" s="92"/>
      <c r="O21" s="250" t="s">
        <v>361</v>
      </c>
      <c r="P21" s="98" t="s">
        <v>92</v>
      </c>
    </row>
    <row r="22" spans="1:16" ht="24" hidden="1" customHeight="1">
      <c r="A22" s="130" t="s">
        <v>410</v>
      </c>
      <c r="B22" s="132" t="s">
        <v>411</v>
      </c>
      <c r="C22" s="97" t="s">
        <v>57</v>
      </c>
      <c r="D22" s="128" t="s">
        <v>15</v>
      </c>
      <c r="E22" s="133">
        <v>168871.39</v>
      </c>
      <c r="F22" s="133">
        <v>130000</v>
      </c>
      <c r="G22" s="124">
        <v>100</v>
      </c>
      <c r="H22" s="84">
        <f t="shared" si="0"/>
        <v>1688.7139000000002</v>
      </c>
      <c r="I22" s="84">
        <f t="shared" si="1"/>
        <v>1300</v>
      </c>
      <c r="J22" s="49" t="s">
        <v>412</v>
      </c>
      <c r="K22" s="49" t="s">
        <v>41</v>
      </c>
      <c r="L22" s="49" t="s">
        <v>42</v>
      </c>
      <c r="M22" s="49" t="s">
        <v>42</v>
      </c>
      <c r="N22" s="85"/>
      <c r="O22" s="252" t="s">
        <v>373</v>
      </c>
      <c r="P22" s="109" t="s">
        <v>413</v>
      </c>
    </row>
    <row r="23" spans="1:16" ht="26.25" customHeight="1">
      <c r="A23" s="130" t="s">
        <v>414</v>
      </c>
      <c r="B23" s="132" t="s">
        <v>415</v>
      </c>
      <c r="C23" s="97" t="s">
        <v>46</v>
      </c>
      <c r="D23" s="128" t="s">
        <v>15</v>
      </c>
      <c r="E23" s="133">
        <v>186288</v>
      </c>
      <c r="F23" s="133">
        <v>186288</v>
      </c>
      <c r="G23" s="124">
        <v>109</v>
      </c>
      <c r="H23" s="84">
        <f t="shared" si="0"/>
        <v>1709.0642201834862</v>
      </c>
      <c r="I23" s="84">
        <f>SUM(F23/G23)</f>
        <v>1709.0642201834862</v>
      </c>
      <c r="J23" s="49" t="s">
        <v>67</v>
      </c>
      <c r="K23" s="49" t="s">
        <v>41</v>
      </c>
      <c r="L23" s="49" t="s">
        <v>42</v>
      </c>
      <c r="M23" s="49" t="s">
        <v>48</v>
      </c>
      <c r="N23" s="85"/>
      <c r="O23" s="259" t="s">
        <v>381</v>
      </c>
      <c r="P23" s="109" t="s">
        <v>297</v>
      </c>
    </row>
    <row r="24" spans="1:16" ht="18.75" hidden="1" customHeight="1">
      <c r="A24" s="130" t="s">
        <v>416</v>
      </c>
      <c r="B24" s="131" t="s">
        <v>417</v>
      </c>
      <c r="C24" s="97" t="s">
        <v>394</v>
      </c>
      <c r="D24" s="128" t="s">
        <v>15</v>
      </c>
      <c r="E24" s="134">
        <v>108000</v>
      </c>
      <c r="F24" s="134">
        <v>72900</v>
      </c>
      <c r="G24" s="124">
        <v>54</v>
      </c>
      <c r="H24" s="84">
        <f t="shared" si="0"/>
        <v>2000</v>
      </c>
      <c r="I24" s="84">
        <f t="shared" si="1"/>
        <v>1350</v>
      </c>
      <c r="J24" s="49" t="s">
        <v>418</v>
      </c>
      <c r="K24" s="49" t="s">
        <v>41</v>
      </c>
      <c r="L24" s="49" t="s">
        <v>42</v>
      </c>
      <c r="M24" s="49" t="s">
        <v>48</v>
      </c>
      <c r="N24" s="85"/>
      <c r="O24" s="250" t="s">
        <v>381</v>
      </c>
      <c r="P24" s="109" t="s">
        <v>232</v>
      </c>
    </row>
    <row r="25" spans="1:16" ht="20.25" hidden="1" customHeight="1" thickBot="1">
      <c r="A25" s="130" t="s">
        <v>419</v>
      </c>
      <c r="B25" s="132" t="s">
        <v>420</v>
      </c>
      <c r="C25" s="97" t="s">
        <v>57</v>
      </c>
      <c r="D25" s="128" t="s">
        <v>15</v>
      </c>
      <c r="E25" s="133">
        <v>224055.36</v>
      </c>
      <c r="F25" s="133">
        <v>161600</v>
      </c>
      <c r="G25" s="124">
        <v>101</v>
      </c>
      <c r="H25" s="84">
        <f t="shared" si="0"/>
        <v>2218.3699009900988</v>
      </c>
      <c r="I25" s="84">
        <f t="shared" si="1"/>
        <v>1600</v>
      </c>
      <c r="J25" s="49" t="s">
        <v>223</v>
      </c>
      <c r="K25" s="49" t="s">
        <v>41</v>
      </c>
      <c r="L25" s="49" t="s">
        <v>42</v>
      </c>
      <c r="M25" s="49" t="s">
        <v>42</v>
      </c>
      <c r="N25" s="85"/>
      <c r="O25" s="250" t="s">
        <v>361</v>
      </c>
      <c r="P25" s="109" t="s">
        <v>214</v>
      </c>
    </row>
    <row r="26" spans="1:16" ht="32.25" thickBot="1">
      <c r="A26" s="110" t="str">
        <f>"Samlet antal sager: " &amp;COUNTA(Tabel2[Sagsnr.])</f>
        <v>Samlet antal sager: 24</v>
      </c>
      <c r="B26" s="112"/>
      <c r="C26" s="261" t="s">
        <v>238</v>
      </c>
      <c r="D26" s="261"/>
      <c r="E26" s="113">
        <f>AVERAGE(Tabel2[Aftalt leje, årlig]
)</f>
        <v>141908.00125</v>
      </c>
      <c r="F26" s="113">
        <f>AVERAGE(Tabel2[Godkendt leje, årlig]
)</f>
        <v>96952.416666666672</v>
      </c>
      <c r="G26" s="33">
        <f>AVERAGE(Tabel2[m²]
)</f>
        <v>74.458333333333329</v>
      </c>
      <c r="H26" s="32">
        <f>AVERAGE(Tabel2[Aftalt leje pr. m², årlig]
)</f>
        <v>2024.8119546217351</v>
      </c>
      <c r="I26" s="32">
        <f>AVERAGE(Tabel2[Godkendt leje pr. m², årlig]
)</f>
        <v>1299.1276758409786</v>
      </c>
      <c r="J26" s="28"/>
      <c r="K26" s="28"/>
      <c r="L26" s="29"/>
      <c r="M26" s="30"/>
      <c r="N26" s="30"/>
      <c r="O26" s="258"/>
    </row>
    <row r="27" spans="1:16">
      <c r="A27" s="1"/>
      <c r="B27" s="1"/>
      <c r="C27" s="1"/>
      <c r="D27" s="1"/>
    </row>
    <row r="28" spans="1:16" ht="15.75" thickBot="1">
      <c r="B28" s="116"/>
      <c r="E28"/>
      <c r="F28" s="265"/>
      <c r="G28" s="265"/>
      <c r="H28"/>
      <c r="I28"/>
      <c r="K28" s="265"/>
      <c r="L28" s="265"/>
      <c r="N28"/>
    </row>
    <row r="29" spans="1:16">
      <c r="E29"/>
      <c r="F29" s="265"/>
      <c r="G29" s="265"/>
      <c r="H29"/>
      <c r="I29"/>
      <c r="K29" s="265"/>
      <c r="L29" s="265"/>
      <c r="N29"/>
    </row>
    <row r="30" spans="1:16">
      <c r="E30"/>
      <c r="F30" s="265"/>
      <c r="G30" s="265"/>
      <c r="H30"/>
      <c r="I30"/>
      <c r="N30"/>
    </row>
    <row r="31" spans="1:16">
      <c r="E31"/>
      <c r="F31" s="265"/>
      <c r="G31" s="265"/>
      <c r="H31"/>
      <c r="I31"/>
      <c r="N31"/>
    </row>
    <row r="32" spans="1:16">
      <c r="E32"/>
      <c r="F32" s="265"/>
      <c r="G32" s="265"/>
      <c r="H32"/>
      <c r="I32"/>
      <c r="N32"/>
    </row>
    <row r="33" spans="15:15" customFormat="1">
      <c r="O33" s="43"/>
    </row>
    <row r="34" spans="15:15" customFormat="1">
      <c r="O34" s="43"/>
    </row>
    <row r="35" spans="15:15" customFormat="1">
      <c r="O35" s="43"/>
    </row>
    <row r="36" spans="15:15" customFormat="1">
      <c r="O36" s="43"/>
    </row>
    <row r="37" spans="15:15" customFormat="1">
      <c r="O37" s="43"/>
    </row>
    <row r="38" spans="15:15" customFormat="1">
      <c r="O38" s="43"/>
    </row>
    <row r="39" spans="15:15" customFormat="1" ht="49.5" customHeight="1">
      <c r="O39" s="43"/>
    </row>
    <row r="40" spans="15:15" customFormat="1">
      <c r="O40" s="43"/>
    </row>
    <row r="41" spans="15:15" customFormat="1" ht="50.25" customHeight="1">
      <c r="O41" s="43"/>
    </row>
    <row r="42" spans="15:15" customFormat="1" ht="50.25" customHeight="1">
      <c r="O42" s="43"/>
    </row>
    <row r="43" spans="15:15" customFormat="1" ht="50.25" customHeight="1">
      <c r="O43" s="43"/>
    </row>
    <row r="44" spans="15:15" customFormat="1" ht="50.25" customHeight="1">
      <c r="O44" s="43"/>
    </row>
    <row r="45" spans="15:15" customFormat="1" ht="50.25" customHeight="1">
      <c r="O45" s="43"/>
    </row>
    <row r="46" spans="15:15" customFormat="1">
      <c r="O46" s="43"/>
    </row>
    <row r="47" spans="15:15" customFormat="1">
      <c r="O47" s="43"/>
    </row>
    <row r="48" spans="15:15" customFormat="1">
      <c r="O48" s="43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  <row r="56" spans="1:4">
      <c r="A56" s="1"/>
      <c r="B56" s="1"/>
      <c r="C56" s="1"/>
      <c r="D56" s="1"/>
    </row>
    <row r="57" spans="1:4">
      <c r="A57" s="1"/>
      <c r="B57" s="1"/>
      <c r="C57" s="1"/>
      <c r="D57" s="1"/>
    </row>
    <row r="58" spans="1:4">
      <c r="A58" s="1"/>
      <c r="B58" s="1"/>
      <c r="C58" s="1"/>
      <c r="D58" s="1"/>
    </row>
    <row r="59" spans="1:4">
      <c r="A59" s="1"/>
      <c r="B59" s="1"/>
      <c r="C59" s="1"/>
      <c r="D59" s="1"/>
    </row>
    <row r="60" spans="1:4">
      <c r="A60" s="1"/>
      <c r="B60" s="1"/>
      <c r="C60" s="1"/>
      <c r="D60" s="1"/>
    </row>
    <row r="61" spans="1:4">
      <c r="A61" s="1"/>
      <c r="B61" s="1"/>
      <c r="C61" s="1"/>
      <c r="D61" s="1"/>
    </row>
    <row r="62" spans="1:4">
      <c r="A62" s="1"/>
      <c r="B62" s="1"/>
      <c r="C62" s="1"/>
      <c r="D62" s="1"/>
    </row>
    <row r="63" spans="1:4">
      <c r="A63" s="1"/>
      <c r="B63" s="1"/>
      <c r="C63" s="1"/>
      <c r="D63" s="1"/>
    </row>
    <row r="64" spans="1:4">
      <c r="A64" s="1"/>
      <c r="B64" s="1"/>
      <c r="C64" s="1"/>
      <c r="D64" s="1"/>
    </row>
    <row r="65" spans="1:4">
      <c r="A65" s="1"/>
      <c r="B65" s="1"/>
      <c r="C65" s="1"/>
      <c r="D65" s="1"/>
    </row>
    <row r="66" spans="1:4">
      <c r="A66" s="1"/>
      <c r="B66" s="1"/>
      <c r="C66" s="1"/>
      <c r="D66" s="1"/>
    </row>
    <row r="67" spans="1:4">
      <c r="A67" s="1"/>
      <c r="B67" s="1"/>
      <c r="C67" s="1"/>
      <c r="D67" s="1"/>
    </row>
    <row r="68" spans="1:4">
      <c r="A68" s="1"/>
      <c r="B68" s="1"/>
      <c r="C68" s="1"/>
      <c r="D68" s="1"/>
    </row>
    <row r="69" spans="1:4">
      <c r="A69" s="1"/>
      <c r="B69" s="1"/>
      <c r="C69" s="1"/>
      <c r="D69" s="1"/>
    </row>
    <row r="70" spans="1:4">
      <c r="A70" s="1"/>
      <c r="B70" s="1"/>
      <c r="C70" s="1"/>
      <c r="D70" s="1"/>
    </row>
    <row r="71" spans="1:4">
      <c r="A71" s="1"/>
      <c r="B71" s="1"/>
      <c r="C71" s="1"/>
      <c r="D71" s="1"/>
    </row>
    <row r="72" spans="1:4">
      <c r="A72" s="1"/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  <c r="D74" s="1"/>
    </row>
    <row r="75" spans="1:4">
      <c r="A75" s="1"/>
      <c r="B75" s="1"/>
      <c r="C75" s="1"/>
      <c r="D75" s="1"/>
    </row>
    <row r="76" spans="1:4">
      <c r="A76" s="1"/>
      <c r="B76" s="1"/>
      <c r="C76" s="1"/>
      <c r="D76" s="1"/>
    </row>
    <row r="77" spans="1:4">
      <c r="A77" s="1"/>
      <c r="B77" s="1"/>
      <c r="C77" s="1"/>
      <c r="D77" s="1"/>
    </row>
    <row r="78" spans="1:4">
      <c r="A78" s="1"/>
      <c r="B78" s="1"/>
      <c r="C78" s="1"/>
      <c r="D78" s="1"/>
    </row>
    <row r="79" spans="1:4">
      <c r="A79" s="1"/>
      <c r="B79" s="1"/>
      <c r="C79" s="1"/>
      <c r="D79" s="1"/>
    </row>
    <row r="80" spans="1:4">
      <c r="A80" s="1"/>
      <c r="B80" s="1"/>
      <c r="C80" s="1"/>
      <c r="D80" s="1"/>
    </row>
    <row r="81" spans="1:13">
      <c r="A81" s="1"/>
      <c r="B81" s="1"/>
      <c r="C81" s="1"/>
      <c r="D81" s="1"/>
    </row>
    <row r="82" spans="1:13">
      <c r="A82" s="1"/>
      <c r="B82" s="1"/>
      <c r="C82" s="1"/>
      <c r="D82" s="1"/>
    </row>
    <row r="83" spans="1:13">
      <c r="A83" s="1"/>
      <c r="B83" s="1"/>
      <c r="C83" s="1"/>
      <c r="D83" s="1"/>
    </row>
    <row r="84" spans="1:13">
      <c r="A84" s="1"/>
      <c r="B84" s="1"/>
      <c r="C84" s="1"/>
      <c r="D84" s="1"/>
    </row>
    <row r="85" spans="1:13">
      <c r="A85" s="6"/>
      <c r="B85" s="5"/>
      <c r="C85" s="5"/>
      <c r="D85" s="5"/>
      <c r="E85" s="7"/>
      <c r="F85" s="7"/>
      <c r="G85" s="17"/>
      <c r="H85" s="7"/>
      <c r="I85" s="7"/>
      <c r="J85" s="7"/>
      <c r="K85" s="7"/>
      <c r="L85" s="7"/>
      <c r="M85" s="5"/>
    </row>
    <row r="86" spans="1:13">
      <c r="A86" s="1"/>
      <c r="J86" s="14"/>
      <c r="K86" s="14"/>
      <c r="L86" s="14"/>
    </row>
    <row r="87" spans="1:13">
      <c r="A87" s="1"/>
    </row>
    <row r="88" spans="1:13">
      <c r="A88" s="1"/>
      <c r="E88" s="2"/>
      <c r="F88" s="2"/>
    </row>
    <row r="89" spans="1:13">
      <c r="A89" s="1"/>
      <c r="C89" s="8"/>
      <c r="E89" s="9"/>
      <c r="F89" s="9"/>
    </row>
    <row r="90" spans="1:13">
      <c r="A90" s="1"/>
      <c r="C90" s="8"/>
      <c r="E90" s="10"/>
      <c r="F90" s="10"/>
    </row>
    <row r="91" spans="1:13">
      <c r="A91" s="1"/>
      <c r="C91" s="8"/>
      <c r="E91" s="11"/>
      <c r="F91" s="9"/>
    </row>
    <row r="92" spans="1:13">
      <c r="A92" s="1"/>
      <c r="C92" s="8"/>
      <c r="E92" s="12"/>
      <c r="F92" s="9"/>
    </row>
    <row r="93" spans="1:13">
      <c r="A93" s="1"/>
      <c r="C93" s="8"/>
      <c r="E93" s="13"/>
      <c r="F93" s="9"/>
    </row>
    <row r="94" spans="1:13">
      <c r="A94" s="1"/>
      <c r="C94" s="8"/>
      <c r="E94" s="13"/>
      <c r="F94" s="9"/>
    </row>
    <row r="95" spans="1:13">
      <c r="A95" s="1"/>
      <c r="C95" s="8"/>
      <c r="E95" s="9"/>
      <c r="F95" s="9"/>
    </row>
    <row r="96" spans="1:13">
      <c r="A96" s="1"/>
      <c r="C96" s="8"/>
      <c r="E96" s="9"/>
      <c r="F96" s="9"/>
    </row>
    <row r="97" spans="1:6">
      <c r="A97" s="1"/>
      <c r="C97" s="8"/>
      <c r="E97" s="9"/>
      <c r="F97" s="9"/>
    </row>
    <row r="98" spans="1:6">
      <c r="A98" s="1"/>
      <c r="C98" s="8"/>
      <c r="E98" s="9"/>
      <c r="F98" s="9"/>
    </row>
    <row r="99" spans="1:6">
      <c r="A99" s="1"/>
      <c r="E99" s="9"/>
      <c r="F99" s="9"/>
    </row>
    <row r="100" spans="1:6">
      <c r="A100" s="1"/>
      <c r="E100" s="9"/>
      <c r="F100" s="9"/>
    </row>
    <row r="101" spans="1:6">
      <c r="A101" s="1"/>
    </row>
    <row r="102" spans="1:6">
      <c r="A102" s="1"/>
    </row>
    <row r="103" spans="1:6">
      <c r="A103" s="1"/>
    </row>
    <row r="104" spans="1:6">
      <c r="A104" s="1"/>
    </row>
    <row r="105" spans="1:6">
      <c r="A105" s="1"/>
    </row>
    <row r="106" spans="1:6">
      <c r="A106" s="1"/>
    </row>
    <row r="107" spans="1:6">
      <c r="A107" s="1"/>
    </row>
    <row r="108" spans="1:6">
      <c r="A108" s="1"/>
    </row>
    <row r="109" spans="1:6">
      <c r="A109" s="1"/>
    </row>
    <row r="110" spans="1:6">
      <c r="A110" s="1"/>
    </row>
    <row r="111" spans="1:6">
      <c r="A111" s="1"/>
    </row>
    <row r="112" spans="1:6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</sheetData>
  <mergeCells count="8">
    <mergeCell ref="C26:D26"/>
    <mergeCell ref="F32:G32"/>
    <mergeCell ref="F28:G28"/>
    <mergeCell ref="K28:L28"/>
    <mergeCell ref="F29:G29"/>
    <mergeCell ref="K29:L29"/>
    <mergeCell ref="F30:G30"/>
    <mergeCell ref="F31:G31"/>
  </mergeCells>
  <phoneticPr fontId="21" type="noConversion"/>
  <dataValidations disablePrompts="1" count="1">
    <dataValidation type="custom" allowBlank="1" showInputMessage="1" showErrorMessage="1" sqref="C1" xr:uid="{7401C8AA-FAB5-4C47-BB32-6D6389296811}">
      <formula1>"København S"</formula1>
    </dataValidation>
  </dataValidations>
  <pageMargins left="0.25" right="0.25" top="0.75" bottom="0.75" header="0.3" footer="0.3"/>
  <pageSetup paperSize="9" scale="36" orientation="landscape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61A9C-7E46-4B23-875A-056A7F850014}">
  <sheetPr>
    <pageSetUpPr fitToPage="1"/>
  </sheetPr>
  <dimension ref="A1:O14"/>
  <sheetViews>
    <sheetView zoomScale="70" zoomScaleNormal="70" workbookViewId="0">
      <selection activeCell="E13" sqref="E13"/>
    </sheetView>
  </sheetViews>
  <sheetFormatPr defaultRowHeight="19.5" customHeight="1"/>
  <cols>
    <col min="1" max="1" width="20.85546875" bestFit="1" customWidth="1"/>
    <col min="2" max="2" width="32.28515625" bestFit="1" customWidth="1"/>
    <col min="3" max="3" width="16.28515625" customWidth="1"/>
    <col min="4" max="4" width="14.85546875" customWidth="1"/>
    <col min="5" max="5" width="21.5703125" customWidth="1"/>
    <col min="6" max="6" width="8.42578125" customWidth="1"/>
    <col min="7" max="7" width="19.42578125" customWidth="1"/>
    <col min="8" max="8" width="20" customWidth="1"/>
    <col min="9" max="9" width="34.28515625" customWidth="1"/>
    <col min="10" max="10" width="29.7109375" customWidth="1"/>
    <col min="11" max="11" width="14.85546875" customWidth="1"/>
    <col min="12" max="12" width="19.7109375" bestFit="1" customWidth="1"/>
    <col min="13" max="13" width="27.7109375" customWidth="1"/>
    <col min="14" max="14" width="21.85546875" customWidth="1"/>
    <col min="15" max="15" width="16" customWidth="1"/>
  </cols>
  <sheetData>
    <row r="1" spans="1:15" s="25" customFormat="1" ht="31.5">
      <c r="A1" s="40" t="s">
        <v>0</v>
      </c>
      <c r="B1" s="23" t="s">
        <v>1</v>
      </c>
      <c r="C1" s="23" t="s">
        <v>2</v>
      </c>
      <c r="D1" s="23" t="s">
        <v>3</v>
      </c>
      <c r="E1" s="23" t="s">
        <v>421</v>
      </c>
      <c r="F1" s="41" t="s">
        <v>30</v>
      </c>
      <c r="G1" s="38" t="s">
        <v>31</v>
      </c>
      <c r="H1" s="38" t="s">
        <v>29</v>
      </c>
      <c r="I1" s="38" t="s">
        <v>422</v>
      </c>
      <c r="J1" s="39" t="s">
        <v>34</v>
      </c>
      <c r="K1" s="39" t="s">
        <v>423</v>
      </c>
      <c r="L1" s="23" t="s">
        <v>10</v>
      </c>
      <c r="M1" s="23" t="s">
        <v>37</v>
      </c>
      <c r="N1" s="23" t="s">
        <v>11</v>
      </c>
    </row>
    <row r="2" spans="1:15" ht="15">
      <c r="A2" s="69"/>
      <c r="B2" s="102"/>
      <c r="C2" s="100"/>
      <c r="D2" s="49"/>
      <c r="E2" s="71"/>
      <c r="F2" s="71"/>
      <c r="G2" s="72"/>
      <c r="H2" s="72"/>
      <c r="I2" s="73"/>
      <c r="J2" s="71"/>
      <c r="K2" s="71"/>
      <c r="L2" s="253"/>
      <c r="M2" s="71"/>
      <c r="N2" s="48"/>
      <c r="O2" s="18"/>
    </row>
    <row r="3" spans="1:15" ht="15">
      <c r="A3" s="69" t="s">
        <v>424</v>
      </c>
      <c r="B3" s="102" t="s">
        <v>425</v>
      </c>
      <c r="C3" s="101" t="s">
        <v>222</v>
      </c>
      <c r="D3" s="70" t="s">
        <v>15</v>
      </c>
      <c r="E3" s="75" t="s">
        <v>426</v>
      </c>
      <c r="F3" s="75">
        <v>53</v>
      </c>
      <c r="G3" s="76">
        <v>80600</v>
      </c>
      <c r="H3" s="76">
        <v>80600</v>
      </c>
      <c r="I3" s="77">
        <f t="shared" ref="I3:I8" si="0">SUM(H3/F3)</f>
        <v>1520.7547169811321</v>
      </c>
      <c r="J3" s="75" t="s">
        <v>41</v>
      </c>
      <c r="K3" s="75" t="s">
        <v>42</v>
      </c>
      <c r="L3" s="78"/>
      <c r="M3" s="75">
        <v>2014</v>
      </c>
      <c r="N3" s="99" t="s">
        <v>427</v>
      </c>
      <c r="O3" s="18"/>
    </row>
    <row r="4" spans="1:15" ht="15">
      <c r="A4" s="69" t="s">
        <v>428</v>
      </c>
      <c r="B4" s="102" t="s">
        <v>429</v>
      </c>
      <c r="C4" s="100" t="s">
        <v>356</v>
      </c>
      <c r="D4" s="70" t="s">
        <v>15</v>
      </c>
      <c r="E4" s="71" t="s">
        <v>430</v>
      </c>
      <c r="F4" s="71">
        <v>180</v>
      </c>
      <c r="G4" s="72">
        <v>204480</v>
      </c>
      <c r="H4" s="72">
        <v>125559</v>
      </c>
      <c r="I4" s="73">
        <f t="shared" si="0"/>
        <v>697.55</v>
      </c>
      <c r="J4" s="71" t="s">
        <v>41</v>
      </c>
      <c r="K4" s="71" t="s">
        <v>42</v>
      </c>
      <c r="L4" s="49"/>
      <c r="M4" s="71" t="s">
        <v>431</v>
      </c>
      <c r="N4" s="48" t="s">
        <v>432</v>
      </c>
      <c r="O4" s="18"/>
    </row>
    <row r="5" spans="1:15" ht="15">
      <c r="A5" s="69" t="s">
        <v>433</v>
      </c>
      <c r="B5" s="102" t="s">
        <v>434</v>
      </c>
      <c r="C5" s="100" t="s">
        <v>222</v>
      </c>
      <c r="D5" s="70" t="s">
        <v>15</v>
      </c>
      <c r="E5" s="71" t="s">
        <v>71</v>
      </c>
      <c r="F5" s="71">
        <v>180</v>
      </c>
      <c r="G5" s="72">
        <v>264000</v>
      </c>
      <c r="H5" s="72">
        <v>162000</v>
      </c>
      <c r="I5" s="73">
        <f t="shared" si="0"/>
        <v>900</v>
      </c>
      <c r="J5" s="71" t="s">
        <v>41</v>
      </c>
      <c r="K5" s="71" t="s">
        <v>42</v>
      </c>
      <c r="L5" s="49"/>
      <c r="M5" s="71" t="s">
        <v>435</v>
      </c>
      <c r="N5" s="48" t="s">
        <v>382</v>
      </c>
      <c r="O5" s="18"/>
    </row>
    <row r="6" spans="1:15" s="66" customFormat="1" ht="15">
      <c r="A6" s="69" t="s">
        <v>436</v>
      </c>
      <c r="B6" s="102" t="s">
        <v>437</v>
      </c>
      <c r="C6" s="101" t="s">
        <v>57</v>
      </c>
      <c r="D6" s="70" t="s">
        <v>15</v>
      </c>
      <c r="E6" s="75" t="s">
        <v>67</v>
      </c>
      <c r="F6" s="75">
        <v>83</v>
      </c>
      <c r="G6" s="76"/>
      <c r="H6" s="76">
        <v>290999.03000000003</v>
      </c>
      <c r="I6" s="77">
        <v>485.6</v>
      </c>
      <c r="J6" s="75" t="s">
        <v>41</v>
      </c>
      <c r="K6" s="75" t="s">
        <v>42</v>
      </c>
      <c r="L6" s="78"/>
      <c r="M6" s="75" t="s">
        <v>435</v>
      </c>
      <c r="N6" s="48" t="s">
        <v>432</v>
      </c>
      <c r="O6" s="65"/>
    </row>
    <row r="7" spans="1:15" ht="15">
      <c r="A7" s="69" t="s">
        <v>438</v>
      </c>
      <c r="B7" s="102" t="s">
        <v>439</v>
      </c>
      <c r="C7" s="100" t="s">
        <v>14</v>
      </c>
      <c r="D7" s="70" t="s">
        <v>15</v>
      </c>
      <c r="E7" s="71" t="s">
        <v>440</v>
      </c>
      <c r="F7" s="71">
        <v>47</v>
      </c>
      <c r="G7" s="72">
        <v>104400</v>
      </c>
      <c r="H7" s="72">
        <v>51700</v>
      </c>
      <c r="I7" s="73">
        <f t="shared" si="0"/>
        <v>1100</v>
      </c>
      <c r="J7" s="71" t="s">
        <v>41</v>
      </c>
      <c r="K7" s="71" t="s">
        <v>42</v>
      </c>
      <c r="L7" s="49"/>
      <c r="M7" s="80"/>
      <c r="N7" s="48" t="s">
        <v>441</v>
      </c>
      <c r="O7" s="18"/>
    </row>
    <row r="8" spans="1:15" s="64" customFormat="1" ht="19.5" customHeight="1">
      <c r="A8" s="69" t="s">
        <v>442</v>
      </c>
      <c r="B8" s="102" t="s">
        <v>230</v>
      </c>
      <c r="C8" s="100" t="s">
        <v>222</v>
      </c>
      <c r="D8" s="70" t="s">
        <v>15</v>
      </c>
      <c r="E8" s="71" t="s">
        <v>443</v>
      </c>
      <c r="F8" s="71">
        <v>88</v>
      </c>
      <c r="G8" s="72">
        <v>100388</v>
      </c>
      <c r="H8" s="72">
        <v>66779.12</v>
      </c>
      <c r="I8" s="73">
        <f t="shared" si="0"/>
        <v>758.85363636363627</v>
      </c>
      <c r="J8" s="71" t="s">
        <v>41</v>
      </c>
      <c r="K8" s="71" t="s">
        <v>42</v>
      </c>
      <c r="L8" s="49"/>
      <c r="M8" s="71" t="s">
        <v>444</v>
      </c>
      <c r="N8" s="48" t="s">
        <v>162</v>
      </c>
    </row>
    <row r="9" spans="1:15" s="64" customFormat="1" ht="19.5" customHeight="1">
      <c r="A9" s="69" t="s">
        <v>445</v>
      </c>
      <c r="B9" s="102" t="s">
        <v>446</v>
      </c>
      <c r="C9" s="103" t="s">
        <v>57</v>
      </c>
      <c r="D9" s="70" t="s">
        <v>15</v>
      </c>
      <c r="E9" s="71" t="s">
        <v>231</v>
      </c>
      <c r="F9" s="71">
        <v>44</v>
      </c>
      <c r="G9" s="72"/>
      <c r="H9" s="72">
        <v>40292.120000000003</v>
      </c>
      <c r="I9" s="73">
        <f>SUM(H9/F9)</f>
        <v>915.73</v>
      </c>
      <c r="J9" s="71" t="s">
        <v>41</v>
      </c>
      <c r="K9" s="71" t="s">
        <v>42</v>
      </c>
      <c r="L9" s="49"/>
      <c r="M9" s="71">
        <v>2007</v>
      </c>
      <c r="N9" s="48" t="s">
        <v>447</v>
      </c>
    </row>
    <row r="10" spans="1:15" ht="19.5" customHeight="1">
      <c r="A10" s="69" t="s">
        <v>448</v>
      </c>
      <c r="B10" s="102" t="s">
        <v>449</v>
      </c>
      <c r="C10" s="103" t="s">
        <v>222</v>
      </c>
      <c r="D10" s="70" t="s">
        <v>15</v>
      </c>
      <c r="E10" s="71" t="s">
        <v>450</v>
      </c>
      <c r="F10" s="71">
        <v>59</v>
      </c>
      <c r="G10" s="72">
        <v>58080</v>
      </c>
      <c r="H10" s="72">
        <v>53198.41</v>
      </c>
      <c r="I10" s="73">
        <f t="shared" ref="I10" si="1">SUM(H10/F10)</f>
        <v>901.66796610169501</v>
      </c>
      <c r="J10" s="71" t="s">
        <v>41</v>
      </c>
      <c r="K10" s="71" t="s">
        <v>42</v>
      </c>
      <c r="L10" s="49"/>
      <c r="M10" s="71" t="s">
        <v>451</v>
      </c>
      <c r="N10" s="48" t="s">
        <v>202</v>
      </c>
    </row>
    <row r="11" spans="1:15" ht="43.5" customHeight="1"/>
    <row r="12" spans="1:15" s="64" customFormat="1" ht="19.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5" ht="42" customHeight="1"/>
    <row r="14" spans="1:15" s="66" customFormat="1" ht="19.5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</sheetData>
  <phoneticPr fontId="21" type="noConversion"/>
  <pageMargins left="0.7" right="0.7" top="0.75" bottom="0.75" header="0.3" footer="0.3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CB7E7B15B9FE42BB77240F7AE744F1" ma:contentTypeVersion="23" ma:contentTypeDescription="Opret et nyt dokument." ma:contentTypeScope="" ma:versionID="be9dede5b9ccbd55f3c8711feb9e43da">
  <xsd:schema xmlns:xsd="http://www.w3.org/2001/XMLSchema" xmlns:xs="http://www.w3.org/2001/XMLSchema" xmlns:p="http://schemas.microsoft.com/office/2006/metadata/properties" xmlns:ns2="fb25181a-9e0a-4e17-9f05-ab3c7a496cb4" xmlns:ns3="9188f11e-0304-4c87-8c3c-f45887b5b571" xmlns:ns4="0dd46b0f-e2c7-4a31-a61e-54a1e81a6d74" targetNamespace="http://schemas.microsoft.com/office/2006/metadata/properties" ma:root="true" ma:fieldsID="0c217ccce4575f0fb03c835f23ffe119" ns2:_="" ns3:_="" ns4:_="">
    <xsd:import namespace="fb25181a-9e0a-4e17-9f05-ab3c7a496cb4"/>
    <xsd:import namespace="9188f11e-0304-4c87-8c3c-f45887b5b571"/>
    <xsd:import namespace="0dd46b0f-e2c7-4a31-a61e-54a1e81a6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eDoc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5181a-9e0a-4e17-9f05-ab3c7a496c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e6a412d2-aea5-45d9-add9-4615ec186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eDoc" ma:index="23" nillable="true" ma:displayName="eDoc" ma:internalName="eDoc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8f11e-0304-4c87-8c3c-f45887b5b57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d46b0f-e2c7-4a31-a61e-54a1e81a6d7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ee429c55-61f5-4269-8edb-7acc12dd18d5}" ma:internalName="TaxCatchAll" ma:showField="CatchAllData" ma:web="9188f11e-0304-4c87-8c3c-f45887b5b5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25181a-9e0a-4e17-9f05-ab3c7a496cb4">
      <Terms xmlns="http://schemas.microsoft.com/office/infopath/2007/PartnerControls"/>
    </lcf76f155ced4ddcb4097134ff3c332f>
    <TaxCatchAll xmlns="0dd46b0f-e2c7-4a31-a61e-54a1e81a6d74" xsi:nil="true"/>
    <eDoc xmlns="fb25181a-9e0a-4e17-9f05-ab3c7a496cb4" xsi:nil="true"/>
  </documentManagement>
</p:properties>
</file>

<file path=customXml/itemProps1.xml><?xml version="1.0" encoding="utf-8"?>
<ds:datastoreItem xmlns:ds="http://schemas.openxmlformats.org/officeDocument/2006/customXml" ds:itemID="{72B39C01-3C5D-407A-B352-6C22C360B722}"/>
</file>

<file path=customXml/itemProps2.xml><?xml version="1.0" encoding="utf-8"?>
<ds:datastoreItem xmlns:ds="http://schemas.openxmlformats.org/officeDocument/2006/customXml" ds:itemID="{F2DB166D-9300-4DF1-A50F-3C17E5C18838}"/>
</file>

<file path=customXml/itemProps3.xml><?xml version="1.0" encoding="utf-8"?>
<ds:datastoreItem xmlns:ds="http://schemas.openxmlformats.org/officeDocument/2006/customXml" ds:itemID="{988D0514-AFB3-4CA3-B893-4FA5E443E7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Københavns 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 Kaster Schrøder</dc:creator>
  <cp:keywords/>
  <dc:description/>
  <cp:lastModifiedBy>Louise Dahl Christensen</cp:lastModifiedBy>
  <cp:revision/>
  <dcterms:created xsi:type="dcterms:W3CDTF">2021-01-21T11:37:53Z</dcterms:created>
  <dcterms:modified xsi:type="dcterms:W3CDTF">2025-06-16T12:26:33Z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0x0101008BCB7E7B15B9FE42BB77240F7AE744F1</vt:lpwstr>
  </property>
  <property fmtid="{D5CDD505-2E9C-101B-9397-08002B2CF9AE}" pid="3" name="MediaServiceImageTags">
    <vt:lpwstr/>
  </property>
</Properties>
</file>