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D90FB6EF-D469-443F-9E07-7547526CA767}" xr6:coauthVersionLast="45" xr6:coauthVersionMax="45" xr10:uidLastSave="{00000000-0000-0000-0000-000000000000}"/>
  <bookViews>
    <workbookView xWindow="-120" yWindow="-120" windowWidth="29040" windowHeight="15840" firstSheet="1" xr2:uid="{00000000-000D-0000-FFFF-FFFF00000000}"/>
  </bookViews>
  <sheets>
    <sheet name="Spildevandsmængde" sheetId="8" r:id="rId1"/>
    <sheet name="Sionsgade" sheetId="1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4" l="1"/>
  <c r="N7" i="14"/>
  <c r="N5" i="14"/>
  <c r="M8" i="14"/>
  <c r="N8" i="14"/>
  <c r="N6" i="14"/>
  <c r="O6" i="14" l="1"/>
  <c r="O7" i="14"/>
  <c r="O5" i="14"/>
  <c r="I2" i="8" l="1"/>
  <c r="D6" i="14" l="1"/>
  <c r="L4" i="8" l="1"/>
  <c r="C19" i="8" l="1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L19" i="8" l="1"/>
  <c r="L3" i="8" l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E7" i="14" l="1"/>
  <c r="I4" i="8"/>
  <c r="I5" i="8"/>
  <c r="I3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D7" i="14" l="1"/>
  <c r="D5" i="14"/>
  <c r="L2" i="8"/>
  <c r="E6" i="14" l="1"/>
  <c r="E5" i="14"/>
</calcChain>
</file>

<file path=xl/sharedStrings.xml><?xml version="1.0" encoding="utf-8"?>
<sst xmlns="http://schemas.openxmlformats.org/spreadsheetml/2006/main" count="82" uniqueCount="49">
  <si>
    <t>Byggefelt</t>
  </si>
  <si>
    <t>Terrænkote jf. Lokalplan</t>
  </si>
  <si>
    <t>Worst case gulvkote</t>
  </si>
  <si>
    <t>Type</t>
  </si>
  <si>
    <t>Etagemeter
bolig (m2)</t>
  </si>
  <si>
    <t># Esm 
boliger (stk.)</t>
  </si>
  <si>
    <t>Etagemeter
erhverv (m2)</t>
  </si>
  <si>
    <t>Parkering</t>
  </si>
  <si>
    <t>Forudsat
for bolig
(l/s)</t>
  </si>
  <si>
    <t>Dimensionsgivende
(l/s)</t>
  </si>
  <si>
    <t>Afsmeltning skøjtebane</t>
  </si>
  <si>
    <t>Total spv
(l/s)</t>
  </si>
  <si>
    <t>A</t>
  </si>
  <si>
    <t>3,5 - 4,0</t>
  </si>
  <si>
    <t>Almene boliger</t>
  </si>
  <si>
    <t>?</t>
  </si>
  <si>
    <t>B</t>
  </si>
  <si>
    <t>4,0 - 4,5</t>
  </si>
  <si>
    <t>Ejerboliger</t>
  </si>
  <si>
    <t>C</t>
  </si>
  <si>
    <t>D</t>
  </si>
  <si>
    <t>Plejeboliger</t>
  </si>
  <si>
    <t>Bolig</t>
  </si>
  <si>
    <t>E</t>
  </si>
  <si>
    <t>Skøjtehal</t>
  </si>
  <si>
    <t>-</t>
  </si>
  <si>
    <t xml:space="preserve"> l/s pr. boligenhed</t>
  </si>
  <si>
    <t>Strækning</t>
  </si>
  <si>
    <t>Byggefelter tilsluttet</t>
  </si>
  <si>
    <t>Samlet dimensiongivende spildevandsflow i samle ledning uden skøjtehal</t>
  </si>
  <si>
    <t>Spildevandsflow [l/s]</t>
  </si>
  <si>
    <r>
      <t>Dimensionsgivende spildevnadsstrøm q</t>
    </r>
    <r>
      <rPr>
        <vertAlign val="subscript"/>
        <sz val="10"/>
        <color theme="1"/>
        <rFont val="Calibri"/>
        <family val="2"/>
        <scheme val="minor"/>
      </rPr>
      <t>s,d</t>
    </r>
  </si>
  <si>
    <t>Fald [0/00]</t>
  </si>
  <si>
    <t>Indvendig rørdiameter  [mm]</t>
  </si>
  <si>
    <t>Fuldløbende kapacitet [l/s]</t>
  </si>
  <si>
    <r>
      <t>Forskydnings-spænding [N/m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]</t>
    </r>
  </si>
  <si>
    <t>Selvrensende
(Ja/Nej)</t>
  </si>
  <si>
    <t>Krav til forskydningsspænding for selvrensning</t>
  </si>
  <si>
    <t>Minimumsfald jf. Afløbsteknik [N/m2]</t>
  </si>
  <si>
    <t>Vand-dybde</t>
  </si>
  <si>
    <t>[N/m2]
DS 432</t>
  </si>
  <si>
    <t>[N/m2]
Afløbsteknik</t>
  </si>
  <si>
    <t>(%)</t>
  </si>
  <si>
    <t>S3-S1</t>
  </si>
  <si>
    <t>A,B,C,D, E</t>
  </si>
  <si>
    <t>S6-S5 - Privat ledning DS342</t>
  </si>
  <si>
    <t>S5 -S3</t>
  </si>
  <si>
    <t>A, B, D, E</t>
  </si>
  <si>
    <t>S05-S03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</si>
</sst>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ill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1" xfId="0" applyBorder="1"/>
    <xf numFmtId="2" fontId="3" fillId="2" borderId="1" xfId="0" applyNumberFormat="1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/>
    <xf numFmtId="164" fontId="4" fillId="0" borderId="1" xfId="0" applyNumberFormat="1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4" fillId="0" borderId="1" xfId="0" applyFont="1" applyBorder="1" applyAlignment="1">
      <alignment vertical="center" wrapText="1"/>
    </xf>
    <xf numFmtId="164" fontId="0" fillId="0" borderId="1" xfId="0" applyNumberFormat="1" applyFill="1" applyBorder="1"/>
    <xf numFmtId="9" fontId="4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347383</xdr:colOff>
      <xdr:row>26</xdr:row>
      <xdr:rowOff>123266</xdr:rowOff>
    </xdr:from>
    <xdr:to>
      <xdr:col>20</xdr:col>
      <xdr:colOff>67235</xdr:colOff>
      <xdr:row>50</xdr:row>
      <xdr:rowOff>15400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F227B7-ED11-4763-B930-18B873143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7177" y="3171266"/>
          <a:ext cx="7709646" cy="4464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254F-B440-41C9-A143-15107645DD4C}">
  <dimension ref="A1:O22"/>
  <sheetViews>
    <sheetView tabSelected="1" view="pageBreakPreview" zoomScale="85" zoomScaleNormal="130" zoomScaleSheetLayoutView="85" workbookViewId="0">
      <selection activeCell="C42" sqref="C42"/>
    </sheetView>
  </sheetViews>
  <sheetFormatPr defaultRowHeight="15" x14ac:dyDescent="0.25"/>
  <cols>
    <col min="1" max="1" width="19" bestFit="1" customWidth="1"/>
    <col min="2" max="2" width="12.7109375" bestFit="1" customWidth="1"/>
    <col min="3" max="3" width="19" customWidth="1"/>
    <col min="4" max="4" width="14" bestFit="1" customWidth="1"/>
    <col min="5" max="5" width="21" bestFit="1" customWidth="1"/>
    <col min="6" max="6" width="11.28515625" customWidth="1"/>
    <col min="7" max="7" width="10.7109375" customWidth="1"/>
    <col min="8" max="8" width="12.140625" customWidth="1"/>
    <col min="9" max="9" width="10.42578125" customWidth="1"/>
    <col min="10" max="10" width="10.5703125" customWidth="1"/>
    <col min="11" max="11" width="11.28515625" customWidth="1"/>
    <col min="12" max="12" width="15" customWidth="1"/>
  </cols>
  <sheetData>
    <row r="1" spans="1:15" ht="60" x14ac:dyDescent="0.25">
      <c r="A1" s="14" t="s">
        <v>0</v>
      </c>
      <c r="B1" s="15" t="s">
        <v>1</v>
      </c>
      <c r="C1" s="15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7"/>
      <c r="O1" s="7"/>
    </row>
    <row r="2" spans="1:15" x14ac:dyDescent="0.25">
      <c r="A2" s="1" t="s">
        <v>12</v>
      </c>
      <c r="B2" s="11" t="s">
        <v>13</v>
      </c>
      <c r="C2" s="11" t="str">
        <f>B2</f>
        <v>3,5 - 4,0</v>
      </c>
      <c r="D2" s="1" t="s">
        <v>14</v>
      </c>
      <c r="E2" s="10">
        <v>13200</v>
      </c>
      <c r="F2" s="1">
        <v>151</v>
      </c>
      <c r="G2" s="1"/>
      <c r="H2" s="1" t="s">
        <v>15</v>
      </c>
      <c r="I2" s="4">
        <f>F2*D22</f>
        <v>271.8</v>
      </c>
      <c r="J2" s="6">
        <v>7.2</v>
      </c>
      <c r="K2" s="6"/>
      <c r="L2" s="6">
        <f>J2+K2</f>
        <v>7.2</v>
      </c>
    </row>
    <row r="3" spans="1:15" x14ac:dyDescent="0.25">
      <c r="A3" s="1" t="s">
        <v>16</v>
      </c>
      <c r="B3" s="11" t="s">
        <v>17</v>
      </c>
      <c r="C3" s="11" t="str">
        <f t="shared" ref="C3:C19" si="0">B3</f>
        <v>4,0 - 4,5</v>
      </c>
      <c r="D3" s="1" t="s">
        <v>18</v>
      </c>
      <c r="E3" s="10">
        <v>9400</v>
      </c>
      <c r="F3" s="1">
        <v>108</v>
      </c>
      <c r="G3" s="1"/>
      <c r="H3" s="1" t="s">
        <v>15</v>
      </c>
      <c r="I3" s="4">
        <f>F3*D22</f>
        <v>194.4</v>
      </c>
      <c r="J3" s="6">
        <v>6.2</v>
      </c>
      <c r="K3" s="6"/>
      <c r="L3" s="6">
        <f t="shared" ref="L3:L18" si="1">J3+K3</f>
        <v>6.2</v>
      </c>
    </row>
    <row r="4" spans="1:15" x14ac:dyDescent="0.25">
      <c r="A4" s="1" t="s">
        <v>19</v>
      </c>
      <c r="B4" s="12">
        <v>4</v>
      </c>
      <c r="C4" s="11">
        <f t="shared" si="0"/>
        <v>4</v>
      </c>
      <c r="D4" s="1" t="s">
        <v>14</v>
      </c>
      <c r="E4" s="10">
        <v>7400</v>
      </c>
      <c r="F4" s="1">
        <v>85</v>
      </c>
      <c r="G4" s="1"/>
      <c r="H4" s="1" t="s">
        <v>15</v>
      </c>
      <c r="I4" s="4">
        <f>F4*D22</f>
        <v>153</v>
      </c>
      <c r="J4" s="6">
        <v>5.5</v>
      </c>
      <c r="K4" s="6"/>
      <c r="L4" s="6">
        <f t="shared" si="1"/>
        <v>5.5</v>
      </c>
    </row>
    <row r="5" spans="1:15" x14ac:dyDescent="0.25">
      <c r="A5" s="1" t="s">
        <v>20</v>
      </c>
      <c r="B5" s="11">
        <v>4.5</v>
      </c>
      <c r="C5" s="11">
        <f t="shared" si="0"/>
        <v>4.5</v>
      </c>
      <c r="D5" s="1" t="s">
        <v>21</v>
      </c>
      <c r="E5" s="1">
        <v>9000</v>
      </c>
      <c r="F5" s="1">
        <v>120</v>
      </c>
      <c r="G5" s="1"/>
      <c r="H5" s="1" t="s">
        <v>15</v>
      </c>
      <c r="I5" s="4">
        <f>F5*D22</f>
        <v>216</v>
      </c>
      <c r="J5" s="4">
        <v>6.5</v>
      </c>
      <c r="K5" s="4"/>
      <c r="L5" s="6">
        <f t="shared" si="1"/>
        <v>6.5</v>
      </c>
    </row>
    <row r="6" spans="1:15" hidden="1" x14ac:dyDescent="0.25">
      <c r="A6" s="2" t="e">
        <f t="shared" ref="A6:A18" si="2">A5+1</f>
        <v>#VALUE!</v>
      </c>
      <c r="B6" s="13"/>
      <c r="C6" s="11">
        <f t="shared" si="0"/>
        <v>0</v>
      </c>
      <c r="D6" s="2" t="s">
        <v>22</v>
      </c>
      <c r="E6" s="2"/>
      <c r="F6" s="2">
        <v>102</v>
      </c>
      <c r="G6" s="2"/>
      <c r="H6" s="1" t="s">
        <v>15</v>
      </c>
      <c r="I6" s="5"/>
      <c r="J6" s="5"/>
      <c r="K6" s="5"/>
      <c r="L6" s="6">
        <f t="shared" si="1"/>
        <v>0</v>
      </c>
    </row>
    <row r="7" spans="1:15" hidden="1" x14ac:dyDescent="0.25">
      <c r="A7" s="2" t="e">
        <f t="shared" si="2"/>
        <v>#VALUE!</v>
      </c>
      <c r="B7" s="13"/>
      <c r="C7" s="11">
        <f t="shared" si="0"/>
        <v>0</v>
      </c>
      <c r="D7" s="2" t="s">
        <v>22</v>
      </c>
      <c r="E7" s="2"/>
      <c r="F7" s="2">
        <v>69</v>
      </c>
      <c r="G7" s="2"/>
      <c r="H7" s="1" t="s">
        <v>15</v>
      </c>
      <c r="I7" s="5"/>
      <c r="J7" s="5"/>
      <c r="K7" s="5"/>
      <c r="L7" s="6">
        <f t="shared" si="1"/>
        <v>0</v>
      </c>
    </row>
    <row r="8" spans="1:15" hidden="1" x14ac:dyDescent="0.25">
      <c r="A8" s="2" t="e">
        <f t="shared" si="2"/>
        <v>#VALUE!</v>
      </c>
      <c r="B8" s="13"/>
      <c r="C8" s="11">
        <f t="shared" si="0"/>
        <v>0</v>
      </c>
      <c r="D8" s="2" t="s">
        <v>22</v>
      </c>
      <c r="E8" s="2"/>
      <c r="F8" s="2">
        <v>107</v>
      </c>
      <c r="G8" s="2"/>
      <c r="H8" s="1" t="s">
        <v>15</v>
      </c>
      <c r="I8" s="5"/>
      <c r="J8" s="5"/>
      <c r="K8" s="5"/>
      <c r="L8" s="6">
        <f t="shared" si="1"/>
        <v>0</v>
      </c>
    </row>
    <row r="9" spans="1:15" hidden="1" x14ac:dyDescent="0.25">
      <c r="A9" s="2" t="e">
        <f t="shared" si="2"/>
        <v>#VALUE!</v>
      </c>
      <c r="B9" s="13"/>
      <c r="C9" s="11">
        <f t="shared" si="0"/>
        <v>0</v>
      </c>
      <c r="D9" s="2" t="s">
        <v>22</v>
      </c>
      <c r="E9" s="2"/>
      <c r="F9" s="2">
        <v>52</v>
      </c>
      <c r="G9" s="2"/>
      <c r="H9" s="1" t="s">
        <v>15</v>
      </c>
      <c r="I9" s="5"/>
      <c r="J9" s="5"/>
      <c r="K9" s="5"/>
      <c r="L9" s="6">
        <f t="shared" si="1"/>
        <v>0</v>
      </c>
    </row>
    <row r="10" spans="1:15" hidden="1" x14ac:dyDescent="0.25">
      <c r="A10" s="2" t="e">
        <f t="shared" si="2"/>
        <v>#VALUE!</v>
      </c>
      <c r="B10" s="13"/>
      <c r="C10" s="11">
        <f t="shared" si="0"/>
        <v>0</v>
      </c>
      <c r="D10" s="2" t="s">
        <v>22</v>
      </c>
      <c r="E10" s="2"/>
      <c r="F10" s="2">
        <v>56</v>
      </c>
      <c r="G10" s="2"/>
      <c r="H10" s="1" t="s">
        <v>15</v>
      </c>
      <c r="I10" s="5"/>
      <c r="J10" s="5"/>
      <c r="K10" s="5"/>
      <c r="L10" s="6">
        <f t="shared" si="1"/>
        <v>0</v>
      </c>
    </row>
    <row r="11" spans="1:15" hidden="1" x14ac:dyDescent="0.25">
      <c r="A11" s="2" t="e">
        <f t="shared" si="2"/>
        <v>#VALUE!</v>
      </c>
      <c r="B11" s="13"/>
      <c r="C11" s="11">
        <f t="shared" si="0"/>
        <v>0</v>
      </c>
      <c r="D11" s="2" t="s">
        <v>22</v>
      </c>
      <c r="E11" s="2"/>
      <c r="F11" s="2">
        <v>154</v>
      </c>
      <c r="G11" s="2"/>
      <c r="H11" s="1" t="s">
        <v>15</v>
      </c>
      <c r="I11" s="5"/>
      <c r="J11" s="5"/>
      <c r="K11" s="5"/>
      <c r="L11" s="6">
        <f t="shared" si="1"/>
        <v>0</v>
      </c>
    </row>
    <row r="12" spans="1:15" hidden="1" x14ac:dyDescent="0.25">
      <c r="A12" s="2" t="e">
        <f t="shared" si="2"/>
        <v>#VALUE!</v>
      </c>
      <c r="B12" s="13"/>
      <c r="C12" s="11">
        <f t="shared" si="0"/>
        <v>0</v>
      </c>
      <c r="D12" s="2" t="s">
        <v>22</v>
      </c>
      <c r="E12" s="2"/>
      <c r="F12" s="2">
        <v>128</v>
      </c>
      <c r="G12" s="2"/>
      <c r="H12" s="1" t="s">
        <v>15</v>
      </c>
      <c r="I12" s="5"/>
      <c r="J12" s="5"/>
      <c r="K12" s="5"/>
      <c r="L12" s="6">
        <f t="shared" si="1"/>
        <v>0</v>
      </c>
    </row>
    <row r="13" spans="1:15" hidden="1" x14ac:dyDescent="0.25">
      <c r="A13" s="2" t="e">
        <f t="shared" si="2"/>
        <v>#VALUE!</v>
      </c>
      <c r="B13" s="13"/>
      <c r="C13" s="11">
        <f t="shared" si="0"/>
        <v>0</v>
      </c>
      <c r="D13" s="2" t="s">
        <v>22</v>
      </c>
      <c r="E13" s="2"/>
      <c r="F13" s="2">
        <v>116</v>
      </c>
      <c r="G13" s="2"/>
      <c r="H13" s="1" t="s">
        <v>15</v>
      </c>
      <c r="I13" s="5"/>
      <c r="J13" s="5"/>
      <c r="K13" s="5"/>
      <c r="L13" s="6">
        <f t="shared" si="1"/>
        <v>0</v>
      </c>
    </row>
    <row r="14" spans="1:15" hidden="1" x14ac:dyDescent="0.25">
      <c r="A14" s="2" t="e">
        <f t="shared" si="2"/>
        <v>#VALUE!</v>
      </c>
      <c r="B14" s="13"/>
      <c r="C14" s="11">
        <f t="shared" si="0"/>
        <v>0</v>
      </c>
      <c r="D14" s="2" t="s">
        <v>22</v>
      </c>
      <c r="E14" s="2"/>
      <c r="F14" s="2">
        <v>100</v>
      </c>
      <c r="G14" s="2"/>
      <c r="H14" s="1" t="s">
        <v>15</v>
      </c>
      <c r="I14" s="5"/>
      <c r="J14" s="5"/>
      <c r="K14" s="5"/>
      <c r="L14" s="6">
        <f t="shared" si="1"/>
        <v>0</v>
      </c>
    </row>
    <row r="15" spans="1:15" hidden="1" x14ac:dyDescent="0.25">
      <c r="A15" s="2" t="e">
        <f t="shared" si="2"/>
        <v>#VALUE!</v>
      </c>
      <c r="B15" s="13"/>
      <c r="C15" s="11">
        <f t="shared" si="0"/>
        <v>0</v>
      </c>
      <c r="D15" s="2" t="s">
        <v>22</v>
      </c>
      <c r="E15" s="2"/>
      <c r="F15" s="2">
        <v>68</v>
      </c>
      <c r="G15" s="2"/>
      <c r="H15" s="1" t="s">
        <v>15</v>
      </c>
      <c r="I15" s="5"/>
      <c r="J15" s="5"/>
      <c r="K15" s="5"/>
      <c r="L15" s="6">
        <f t="shared" si="1"/>
        <v>0</v>
      </c>
    </row>
    <row r="16" spans="1:15" hidden="1" x14ac:dyDescent="0.25">
      <c r="A16" s="2" t="e">
        <f t="shared" si="2"/>
        <v>#VALUE!</v>
      </c>
      <c r="B16" s="13"/>
      <c r="C16" s="11">
        <f t="shared" si="0"/>
        <v>0</v>
      </c>
      <c r="D16" s="2" t="s">
        <v>22</v>
      </c>
      <c r="E16" s="2"/>
      <c r="F16" s="2">
        <v>72</v>
      </c>
      <c r="G16" s="2"/>
      <c r="H16" s="1" t="s">
        <v>15</v>
      </c>
      <c r="I16" s="5"/>
      <c r="J16" s="5"/>
      <c r="K16" s="5"/>
      <c r="L16" s="6">
        <f t="shared" si="1"/>
        <v>0</v>
      </c>
    </row>
    <row r="17" spans="1:12" hidden="1" x14ac:dyDescent="0.25">
      <c r="A17" s="2" t="e">
        <f t="shared" si="2"/>
        <v>#VALUE!</v>
      </c>
      <c r="B17" s="13"/>
      <c r="C17" s="11">
        <f t="shared" si="0"/>
        <v>0</v>
      </c>
      <c r="D17" s="2" t="s">
        <v>22</v>
      </c>
      <c r="E17" s="2"/>
      <c r="F17" s="2">
        <v>81</v>
      </c>
      <c r="G17" s="2"/>
      <c r="H17" s="1" t="s">
        <v>15</v>
      </c>
      <c r="I17" s="5"/>
      <c r="J17" s="5"/>
      <c r="K17" s="5"/>
      <c r="L17" s="6">
        <f t="shared" si="1"/>
        <v>0</v>
      </c>
    </row>
    <row r="18" spans="1:12" hidden="1" x14ac:dyDescent="0.25">
      <c r="A18" s="2" t="e">
        <f t="shared" si="2"/>
        <v>#VALUE!</v>
      </c>
      <c r="B18" s="13"/>
      <c r="C18" s="11">
        <f t="shared" si="0"/>
        <v>0</v>
      </c>
      <c r="D18" s="2" t="s">
        <v>22</v>
      </c>
      <c r="E18" s="2"/>
      <c r="F18" s="2">
        <v>50</v>
      </c>
      <c r="G18" s="2"/>
      <c r="H18" s="1" t="s">
        <v>15</v>
      </c>
      <c r="I18" s="5"/>
      <c r="J18" s="5"/>
      <c r="K18" s="5"/>
      <c r="L18" s="6">
        <f t="shared" si="1"/>
        <v>0</v>
      </c>
    </row>
    <row r="19" spans="1:12" x14ac:dyDescent="0.25">
      <c r="A19" s="1" t="s">
        <v>23</v>
      </c>
      <c r="B19" s="11">
        <v>4.5</v>
      </c>
      <c r="C19" s="11">
        <f t="shared" si="0"/>
        <v>4.5</v>
      </c>
      <c r="D19" s="1" t="s">
        <v>24</v>
      </c>
      <c r="E19" s="1"/>
      <c r="F19" s="1" t="s">
        <v>25</v>
      </c>
      <c r="G19" s="1">
        <v>5500</v>
      </c>
      <c r="H19" s="1" t="s">
        <v>15</v>
      </c>
      <c r="I19" s="4">
        <v>132.69999999999999</v>
      </c>
      <c r="J19" s="6">
        <v>7.2</v>
      </c>
      <c r="K19" s="9">
        <v>0.43</v>
      </c>
      <c r="L19" s="6">
        <f>J19+K19</f>
        <v>7.63</v>
      </c>
    </row>
    <row r="20" spans="1:12" x14ac:dyDescent="0.25">
      <c r="J20">
        <v>7.2</v>
      </c>
    </row>
    <row r="22" spans="1:12" x14ac:dyDescent="0.25">
      <c r="A22" s="8" t="s">
        <v>22</v>
      </c>
      <c r="B22" s="8"/>
      <c r="C22" s="8"/>
      <c r="D22" s="3">
        <v>1.8</v>
      </c>
      <c r="E22" s="8" t="s">
        <v>26</v>
      </c>
    </row>
  </sheetData>
  <pageMargins left="0.7" right="0.7" top="0.75" bottom="0.75" header="0.3" footer="0.3"/>
  <pageSetup paperSize="9" scale="77" orientation="landscape" r:id="rId1"/>
  <headerFooter>
    <oddHeader>&amp;LBilag 1: Beregning Af Spildevandssystem ØGG&amp;CRambøll&amp;RMSHA 18.06.2018</oddHead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4A4A-151D-4D18-9B39-DBBFCD031F36}">
  <dimension ref="B3:O11"/>
  <sheetViews>
    <sheetView zoomScaleNormal="100" workbookViewId="0">
      <selection activeCell="G15" sqref="G15"/>
    </sheetView>
  </sheetViews>
  <sheetFormatPr defaultRowHeight="15" x14ac:dyDescent="0.25"/>
  <cols>
    <col min="2" max="2" width="35.7109375" customWidth="1"/>
    <col min="3" max="4" width="12.140625" customWidth="1"/>
  </cols>
  <sheetData>
    <row r="3" spans="2:15" ht="25.5" customHeight="1" x14ac:dyDescent="0.25">
      <c r="B3" s="31" t="s">
        <v>27</v>
      </c>
      <c r="C3" s="31" t="s">
        <v>28</v>
      </c>
      <c r="D3" s="31" t="s">
        <v>29</v>
      </c>
      <c r="E3" s="31" t="s">
        <v>30</v>
      </c>
      <c r="F3" s="31" t="s">
        <v>31</v>
      </c>
      <c r="G3" s="30"/>
      <c r="H3" s="31" t="s">
        <v>32</v>
      </c>
      <c r="I3" s="31" t="s">
        <v>33</v>
      </c>
      <c r="J3" s="31" t="s">
        <v>34</v>
      </c>
      <c r="K3" s="31" t="s">
        <v>35</v>
      </c>
      <c r="L3" s="32" t="s">
        <v>36</v>
      </c>
      <c r="M3" s="17" t="s">
        <v>37</v>
      </c>
      <c r="N3" s="17" t="s">
        <v>38</v>
      </c>
      <c r="O3" s="17" t="s">
        <v>39</v>
      </c>
    </row>
    <row r="4" spans="2:15" ht="38.25" x14ac:dyDescent="0.25">
      <c r="B4" s="31"/>
      <c r="C4" s="31"/>
      <c r="D4" s="31"/>
      <c r="E4" s="31"/>
      <c r="F4" s="31"/>
      <c r="G4" s="30"/>
      <c r="H4" s="31"/>
      <c r="I4" s="31"/>
      <c r="J4" s="31"/>
      <c r="K4" s="31"/>
      <c r="L4" s="32"/>
      <c r="M4" s="18" t="s">
        <v>40</v>
      </c>
      <c r="N4" s="18" t="s">
        <v>41</v>
      </c>
      <c r="O4" s="19" t="s">
        <v>42</v>
      </c>
    </row>
    <row r="5" spans="2:15" x14ac:dyDescent="0.25">
      <c r="B5" s="25" t="s">
        <v>43</v>
      </c>
      <c r="C5" s="25" t="s">
        <v>44</v>
      </c>
      <c r="D5" s="25">
        <f>SUM(Spildevandsmængde!I2:I5)</f>
        <v>835.2</v>
      </c>
      <c r="E5" s="25">
        <f>SUM(Spildevandsmængde!L2:L19)</f>
        <v>33.03</v>
      </c>
      <c r="F5" s="25">
        <v>12</v>
      </c>
      <c r="G5" s="25"/>
      <c r="H5" s="25">
        <v>3.5</v>
      </c>
      <c r="I5" s="25">
        <v>220</v>
      </c>
      <c r="J5" s="25">
        <v>28</v>
      </c>
      <c r="K5" s="25">
        <v>2.27</v>
      </c>
      <c r="L5" s="20"/>
      <c r="M5" s="21">
        <v>2.2000000000000002</v>
      </c>
      <c r="N5" s="26">
        <f>12/(F5^0.5)</f>
        <v>3.4641016151377548</v>
      </c>
      <c r="O5" s="27">
        <f>F5/J5</f>
        <v>0.42857142857142855</v>
      </c>
    </row>
    <row r="6" spans="2:15" x14ac:dyDescent="0.25">
      <c r="B6" s="25" t="s">
        <v>45</v>
      </c>
      <c r="C6" s="25" t="s">
        <v>12</v>
      </c>
      <c r="D6" s="25">
        <f>Spildevandsmængde!I2</f>
        <v>271.8</v>
      </c>
      <c r="E6" s="25">
        <f>Spildevandsmængde!L2</f>
        <v>7.2</v>
      </c>
      <c r="F6" s="25">
        <v>6.5</v>
      </c>
      <c r="G6" s="25"/>
      <c r="H6" s="25">
        <v>6.5</v>
      </c>
      <c r="I6" s="25">
        <v>175</v>
      </c>
      <c r="J6" s="25">
        <v>21</v>
      </c>
      <c r="K6" s="25">
        <v>2.41</v>
      </c>
      <c r="L6" s="20"/>
      <c r="M6" s="21">
        <v>2.2000000000000002</v>
      </c>
      <c r="N6" s="26">
        <f>2.33*10^-4*2.25^(16/13)*(F6/1000)^(-6/13)*1000</f>
        <v>6.4600507908078511</v>
      </c>
      <c r="O6" s="27">
        <f t="shared" ref="O6:O8" si="0">F6/J6</f>
        <v>0.30952380952380953</v>
      </c>
    </row>
    <row r="7" spans="2:15" x14ac:dyDescent="0.25">
      <c r="B7" s="25" t="s">
        <v>46</v>
      </c>
      <c r="C7" s="25" t="s">
        <v>47</v>
      </c>
      <c r="D7" s="25">
        <f>Spildevandsmængde!I3+Spildevandsmængde!I5+Spildevandsmængde!I2</f>
        <v>682.2</v>
      </c>
      <c r="E7" s="25">
        <f>Spildevandsmængde!L3+Spildevandsmængde!L5+Spildevandsmængde!L19</f>
        <v>20.329999999999998</v>
      </c>
      <c r="F7" s="25">
        <v>11.5</v>
      </c>
      <c r="G7" s="25"/>
      <c r="H7" s="25">
        <v>3.5</v>
      </c>
      <c r="I7" s="25">
        <v>220</v>
      </c>
      <c r="J7" s="25">
        <v>28</v>
      </c>
      <c r="K7" s="25">
        <v>3</v>
      </c>
      <c r="L7" s="20"/>
      <c r="M7" s="21">
        <v>2.2000000000000002</v>
      </c>
      <c r="N7" s="26">
        <f>12/(F7^0.5)</f>
        <v>3.5386069477175313</v>
      </c>
      <c r="O7" s="27">
        <f t="shared" si="0"/>
        <v>0.4107142857142857</v>
      </c>
    </row>
    <row r="8" spans="2:15" x14ac:dyDescent="0.25">
      <c r="B8" s="28" t="s">
        <v>48</v>
      </c>
      <c r="C8" s="28" t="s">
        <v>23</v>
      </c>
      <c r="D8" s="8">
        <v>132.69999999999999</v>
      </c>
      <c r="E8" s="8">
        <v>7.6</v>
      </c>
      <c r="F8" s="28">
        <v>7.6</v>
      </c>
      <c r="G8" s="8"/>
      <c r="H8" s="28">
        <v>4.4000000000000004</v>
      </c>
      <c r="I8" s="28">
        <v>220</v>
      </c>
      <c r="J8" s="28">
        <v>31</v>
      </c>
      <c r="K8" s="28">
        <v>2.31</v>
      </c>
      <c r="L8" s="8"/>
      <c r="M8" s="29">
        <f>2.33*10^-4*2.25^(16/13)*(F5/1000)^(-6/13)*1000</f>
        <v>4.8679158321028542</v>
      </c>
      <c r="N8" s="26">
        <f>12/(F8^0.5)</f>
        <v>4.35285750066007</v>
      </c>
      <c r="O8" s="27">
        <f t="shared" si="0"/>
        <v>0.24516129032258063</v>
      </c>
    </row>
    <row r="9" spans="2:15" x14ac:dyDescent="0.25">
      <c r="N9" s="23"/>
    </row>
    <row r="10" spans="2:15" x14ac:dyDescent="0.25">
      <c r="M10" s="22"/>
      <c r="N10" s="24"/>
    </row>
    <row r="11" spans="2:15" x14ac:dyDescent="0.25">
      <c r="M11" s="22"/>
    </row>
  </sheetData>
  <mergeCells count="10">
    <mergeCell ref="E3:E4"/>
    <mergeCell ref="C3:C4"/>
    <mergeCell ref="B3:B4"/>
    <mergeCell ref="K3:K4"/>
    <mergeCell ref="L3:L4"/>
    <mergeCell ref="J3:J4"/>
    <mergeCell ref="I3:I4"/>
    <mergeCell ref="H3:H4"/>
    <mergeCell ref="D3:D4"/>
    <mergeCell ref="F3:F4"/>
  </mergeCells>
  <conditionalFormatting sqref="L5:L7">
    <cfRule type="containsText" dxfId="1" priority="1" operator="containsText" text="nej">
      <formula>NOT(ISERROR(SEARCH("nej",L5)))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556FA7B362AE4B8446F9CC073D5A4F" ma:contentTypeVersion="10" ma:contentTypeDescription="Opret et nyt dokument." ma:contentTypeScope="" ma:versionID="e1204bc3d54469eb63889cccac342052">
  <xsd:schema xmlns:xsd="http://www.w3.org/2001/XMLSchema" xmlns:xs="http://www.w3.org/2001/XMLSchema" xmlns:p="http://schemas.microsoft.com/office/2006/metadata/properties" xmlns:ns2="0f03729d-1f1c-4b43-bedd-870f9fd028b5" xmlns:ns3="45c24c4d-4de2-4a11-996b-ad1b02b5a53f" targetNamespace="http://schemas.microsoft.com/office/2006/metadata/properties" ma:root="true" ma:fieldsID="c9f006594b71ca206b8fdc1f900322e7" ns2:_="" ns3:_="">
    <xsd:import namespace="0f03729d-1f1c-4b43-bedd-870f9fd028b5"/>
    <xsd:import namespace="45c24c4d-4de2-4a11-996b-ad1b02b5a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3729d-1f1c-4b43-bedd-870f9fd02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24c4d-4de2-4a11-996b-ad1b02b5a5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A1814-C5A9-469D-AB45-E8117DCD2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03729d-1f1c-4b43-bedd-870f9fd028b5"/>
    <ds:schemaRef ds:uri="45c24c4d-4de2-4a11-996b-ad1b02b5a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22D5C5-70B7-41DA-BCE1-A2980C55DF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1DF7E2-7D31-4C61-9597-B87522DA0F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Spildevandsmængde</vt:lpstr>
      <vt:lpstr>Sionsgade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2021-04-22T14:00:15Z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0x01010024556FA7B362AE4B8446F9CC073D5A4F</vt:lpwstr>
  </property>
  <property fmtid="{D5CDD505-2E9C-101B-9397-08002B2CF9AE}" pid="3" name="_dlc_DocIdItemGuid">
    <vt:lpwstr>559f298c-c796-451b-88c9-3a6c6a190272</vt:lpwstr>
  </property>
  <property fmtid="{D5CDD505-2E9C-101B-9397-08002B2CF9AE}" pid="4" name="RamDisciplines">
    <vt:lpwstr/>
  </property>
  <property fmtid="{D5CDD505-2E9C-101B-9397-08002B2CF9AE}" pid="5" name="DocumentKeyword">
    <vt:lpwstr/>
  </property>
  <property fmtid="{D5CDD505-2E9C-101B-9397-08002B2CF9AE}" pid="6" name="DocumentType">
    <vt:lpwstr/>
  </property>
</Properties>
</file>