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customProperty4.bin" ContentType="application/vnd.openxmlformats-officedocument.spreadsheetml.customProperty"/>
  <Override PartName="/xl/customProperty5.bin" ContentType="application/vnd.openxmlformats-officedocument.spreadsheetml.customProperty"/>
  <Override PartName="/xl/tables/table1.xml" ContentType="application/vnd.openxmlformats-officedocument.spreadsheetml.table+xml"/>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showInkAnnotation="0" codeName="Denne_projektmappe" defaultThemeVersion="124226"/>
  <mc:AlternateContent xmlns:mc="http://schemas.openxmlformats.org/markup-compatibility/2006">
    <mc:Choice Requires="x15">
      <x15ac:absPath xmlns:x15ac="http://schemas.microsoft.com/office/spreadsheetml/2010/11/ac" url="C:\Users\h03x\Desktop\Renovationsberegner\"/>
    </mc:Choice>
  </mc:AlternateContent>
  <xr:revisionPtr revIDLastSave="0" documentId="13_ncr:1_{4EA7D950-8461-47F3-86E7-C4ED7B351D37}" xr6:coauthVersionLast="47" xr6:coauthVersionMax="47" xr10:uidLastSave="{00000000-0000-0000-0000-000000000000}"/>
  <workbookProtection workbookAlgorithmName="SHA-512" workbookHashValue="fSOhX1++CmlWAxyenstd9w0EYVJnWWCTKTTeHdK1+afPIiHLjA5cQwleTuBD9Be0RDYLKggKo2XVCaseSFDDTQ==" workbookSaltValue="e0giA/d5KsvgwGzOfo7y2w==" workbookSpinCount="100000" lockStructure="1"/>
  <bookViews>
    <workbookView xWindow="-28920" yWindow="-855" windowWidth="29040" windowHeight="17640" firstSheet="2" activeTab="2" xr2:uid="{00000000-000D-0000-FFFF-FFFF00000000}"/>
  </bookViews>
  <sheets>
    <sheet name="Forside" sheetId="13" state="veryHidden" r:id="rId1"/>
    <sheet name="Vejledning" sheetId="11" state="veryHidden" r:id="rId2"/>
    <sheet name="Renovationsberegner" sheetId="3" r:id="rId3"/>
    <sheet name="Formler" sheetId="8" state="veryHidden" r:id="rId4"/>
    <sheet name="Fraktioner" sheetId="7" state="veryHidden" r:id="rId5"/>
    <sheet name="Ændringslog" sheetId="10" state="veryHidden" r:id="rId6"/>
  </sheets>
  <externalReferences>
    <externalReference r:id="rId7"/>
  </externalReferences>
  <definedNames>
    <definedName name="_xlnm._FilterDatabase" localSheetId="2" hidden="1">Formler!$L$26:$N$88</definedName>
    <definedName name="AntalBrugere" localSheetId="1">[1]Formler!$O$26:$O$36</definedName>
    <definedName name="AntalBrugere">Formler!$O$26:$O$36</definedName>
    <definedName name="EjendomsType" localSheetId="1">[1]Formler!$Q$26:$Q$41</definedName>
    <definedName name="EjendomsType">Formler!$Q$26:$Q$43</definedName>
    <definedName name="_xlnm.Print_Area" localSheetId="0">Forside!$A$1:$AD$38</definedName>
    <definedName name="_xlnm.Print_Area" localSheetId="2">Renovationsberegner!$A$1:$F$46</definedName>
    <definedName name="_xlnm.Print_Area" localSheetId="1">Vejledning!$A$1:$AA$50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4" i="8" l="1"/>
  <c r="O32" i="8"/>
  <c r="L82" i="8"/>
  <c r="L76" i="8"/>
  <c r="L68" i="8"/>
  <c r="L55" i="8"/>
  <c r="L45" i="8"/>
  <c r="L36" i="8"/>
  <c r="O36" i="8"/>
  <c r="O35" i="8"/>
  <c r="O34" i="8"/>
  <c r="O33" i="8"/>
  <c r="O31" i="8"/>
  <c r="O30" i="8"/>
  <c r="O29" i="8"/>
  <c r="O28" i="8"/>
  <c r="O27" i="8"/>
  <c r="K27" i="8"/>
  <c r="K31" i="8"/>
  <c r="J39" i="8"/>
  <c r="K39" i="8"/>
  <c r="K785" i="7"/>
  <c r="L785" i="7"/>
  <c r="K762" i="7"/>
  <c r="L762" i="7"/>
  <c r="K739" i="7"/>
  <c r="L739" i="7"/>
  <c r="K446" i="7"/>
  <c r="L446" i="7"/>
  <c r="K434" i="7"/>
  <c r="L434" i="7"/>
  <c r="K422" i="7"/>
  <c r="L422" i="7"/>
  <c r="K410" i="7"/>
  <c r="L410" i="7"/>
  <c r="K398" i="7"/>
  <c r="L398" i="7"/>
  <c r="K134" i="7"/>
  <c r="L134" i="7"/>
  <c r="K119" i="7"/>
  <c r="L119" i="7"/>
  <c r="K104" i="7"/>
  <c r="L104" i="7"/>
  <c r="K90" i="7"/>
  <c r="L90" i="7"/>
  <c r="K76" i="7"/>
  <c r="L76" i="7"/>
  <c r="K62" i="7"/>
  <c r="L62" i="7"/>
  <c r="K48" i="7"/>
  <c r="L48" i="7"/>
  <c r="K807" i="7"/>
  <c r="L807" i="7"/>
  <c r="K1070" i="7"/>
  <c r="L1070" i="7"/>
  <c r="K1056" i="7"/>
  <c r="L1056" i="7"/>
  <c r="K1042" i="7"/>
  <c r="L1042" i="7"/>
  <c r="K1028" i="7"/>
  <c r="L1028" i="7"/>
  <c r="K1014" i="7"/>
  <c r="L1014" i="7"/>
  <c r="K1000" i="7"/>
  <c r="L1000" i="7"/>
  <c r="K986" i="7"/>
  <c r="L986" i="7"/>
  <c r="K972" i="7"/>
  <c r="L972" i="7"/>
  <c r="K958" i="7"/>
  <c r="L958" i="7"/>
  <c r="K945" i="7"/>
  <c r="L945" i="7"/>
  <c r="K932" i="7"/>
  <c r="L932" i="7"/>
  <c r="K919" i="7"/>
  <c r="L919" i="7"/>
  <c r="K906" i="7"/>
  <c r="L906" i="7"/>
  <c r="K893" i="7"/>
  <c r="L893" i="7"/>
  <c r="K880" i="7"/>
  <c r="L880" i="7"/>
  <c r="K659" i="7"/>
  <c r="L659" i="7"/>
  <c r="K645" i="7"/>
  <c r="L645" i="7"/>
  <c r="K631" i="7"/>
  <c r="L631" i="7"/>
  <c r="K617" i="7"/>
  <c r="L617" i="7"/>
  <c r="K603" i="7"/>
  <c r="L603" i="7"/>
  <c r="K589" i="7"/>
  <c r="L589" i="7"/>
  <c r="K575" i="7"/>
  <c r="L575" i="7"/>
  <c r="K562" i="7"/>
  <c r="L562" i="7"/>
  <c r="K387" i="7"/>
  <c r="L387" i="7"/>
  <c r="K372" i="7"/>
  <c r="L372" i="7"/>
  <c r="K357" i="7"/>
  <c r="L357" i="7"/>
  <c r="K342" i="7"/>
  <c r="L342" i="7"/>
  <c r="K327" i="7"/>
  <c r="L327" i="7"/>
  <c r="K312" i="7"/>
  <c r="L312" i="7"/>
  <c r="K241" i="7"/>
  <c r="L241" i="7"/>
  <c r="K229" i="7"/>
  <c r="L229" i="7"/>
  <c r="K217" i="7"/>
  <c r="L217" i="7"/>
  <c r="K205" i="7"/>
  <c r="L205" i="7"/>
  <c r="K193" i="7"/>
  <c r="L193" i="7"/>
  <c r="K181" i="7"/>
  <c r="L181" i="7"/>
  <c r="K169" i="7"/>
  <c r="L169" i="7"/>
  <c r="K136" i="7"/>
  <c r="L136" i="7"/>
  <c r="K121" i="7"/>
  <c r="L121" i="7"/>
  <c r="L95" i="7"/>
  <c r="K106" i="7"/>
  <c r="L106" i="7"/>
  <c r="E41" i="8"/>
  <c r="F43" i="8"/>
  <c r="I39" i="8"/>
  <c r="I38" i="8"/>
  <c r="J30" i="8"/>
  <c r="J29" i="8"/>
  <c r="K843" i="7"/>
  <c r="L843" i="7"/>
  <c r="K829" i="7"/>
  <c r="L829" i="7"/>
  <c r="K817" i="7"/>
  <c r="L817" i="7"/>
  <c r="K808" i="7"/>
  <c r="L808" i="7"/>
  <c r="K795" i="7"/>
  <c r="L795" i="7"/>
  <c r="K786" i="7"/>
  <c r="L786" i="7"/>
  <c r="K773" i="7"/>
  <c r="L773" i="7"/>
  <c r="K763" i="7"/>
  <c r="L763" i="7"/>
  <c r="K750" i="7"/>
  <c r="L750" i="7"/>
  <c r="K740" i="7"/>
  <c r="L740" i="7"/>
  <c r="K727" i="7"/>
  <c r="L727" i="7"/>
  <c r="K718" i="7"/>
  <c r="L718" i="7"/>
  <c r="K707" i="7"/>
  <c r="L707" i="7"/>
  <c r="K696" i="7"/>
  <c r="L696" i="7"/>
  <c r="K685" i="7"/>
  <c r="L685" i="7"/>
  <c r="K674" i="7"/>
  <c r="L674" i="7"/>
  <c r="K666" i="7"/>
  <c r="L666" i="7"/>
  <c r="K658" i="7"/>
  <c r="L658" i="7"/>
  <c r="K644" i="7"/>
  <c r="L644" i="7"/>
  <c r="K630" i="7"/>
  <c r="L630" i="7"/>
  <c r="K616" i="7"/>
  <c r="L616" i="7"/>
  <c r="K602" i="7"/>
  <c r="L602" i="7"/>
  <c r="K588" i="7"/>
  <c r="L588" i="7"/>
  <c r="K574" i="7"/>
  <c r="L574" i="7"/>
  <c r="K561" i="7"/>
  <c r="L561" i="7"/>
  <c r="K549" i="7"/>
  <c r="L549" i="7"/>
  <c r="K537" i="7"/>
  <c r="L537" i="7"/>
  <c r="K525" i="7"/>
  <c r="L525" i="7"/>
  <c r="K513" i="7"/>
  <c r="L513" i="7"/>
  <c r="K501" i="7"/>
  <c r="L501" i="7"/>
  <c r="K489" i="7"/>
  <c r="L489" i="7"/>
  <c r="K475" i="7"/>
  <c r="L475" i="7"/>
  <c r="K461" i="7"/>
  <c r="L461" i="7"/>
  <c r="K447" i="7"/>
  <c r="L447" i="7"/>
  <c r="K435" i="7"/>
  <c r="L435" i="7"/>
  <c r="K423" i="7"/>
  <c r="L423" i="7"/>
  <c r="K411" i="7"/>
  <c r="L411" i="7"/>
  <c r="K399" i="7"/>
  <c r="L399" i="7"/>
  <c r="K386" i="7"/>
  <c r="L386" i="7"/>
  <c r="K371" i="7"/>
  <c r="L371" i="7"/>
  <c r="K356" i="7"/>
  <c r="L356" i="7"/>
  <c r="K341" i="7"/>
  <c r="L341" i="7"/>
  <c r="K326" i="7"/>
  <c r="L326" i="7"/>
  <c r="K311" i="7"/>
  <c r="L311" i="7"/>
  <c r="K297" i="7"/>
  <c r="L297" i="7"/>
  <c r="K283" i="7"/>
  <c r="L283" i="7"/>
  <c r="K269" i="7"/>
  <c r="L269" i="7"/>
  <c r="K255" i="7"/>
  <c r="L255" i="7"/>
  <c r="K240" i="7"/>
  <c r="L240" i="7"/>
  <c r="K228" i="7"/>
  <c r="L228" i="7"/>
  <c r="K216" i="7"/>
  <c r="L216" i="7"/>
  <c r="K204" i="7"/>
  <c r="L204" i="7"/>
  <c r="K192" i="7"/>
  <c r="L192" i="7"/>
  <c r="K180" i="7"/>
  <c r="L180" i="7"/>
  <c r="K168" i="7"/>
  <c r="L168" i="7"/>
  <c r="K157" i="7"/>
  <c r="L157" i="7"/>
  <c r="K146" i="7"/>
  <c r="L146" i="7"/>
  <c r="K135" i="7"/>
  <c r="L135" i="7"/>
  <c r="K120" i="7"/>
  <c r="L120" i="7"/>
  <c r="K105" i="7"/>
  <c r="L105" i="7"/>
  <c r="K91" i="7"/>
  <c r="L91" i="7"/>
  <c r="K77" i="7"/>
  <c r="L77" i="7"/>
  <c r="K63" i="7"/>
  <c r="L63" i="7"/>
  <c r="K49" i="7"/>
  <c r="L49" i="7"/>
  <c r="K35" i="7"/>
  <c r="L35" i="7"/>
  <c r="K23" i="7"/>
  <c r="L23" i="7"/>
  <c r="K12" i="7"/>
  <c r="L12" i="7"/>
  <c r="K1055" i="7"/>
  <c r="L1055" i="7"/>
  <c r="K1041" i="7"/>
  <c r="L1041" i="7"/>
  <c r="K1027" i="7"/>
  <c r="L1027" i="7"/>
  <c r="K1013" i="7"/>
  <c r="L1013" i="7"/>
  <c r="K999" i="7"/>
  <c r="L999" i="7"/>
  <c r="K985" i="7"/>
  <c r="L985" i="7"/>
  <c r="K984" i="7"/>
  <c r="L984" i="7"/>
  <c r="K971" i="7"/>
  <c r="L971" i="7"/>
  <c r="K970" i="7"/>
  <c r="L970" i="7"/>
  <c r="K956" i="7"/>
  <c r="L956" i="7"/>
  <c r="K957" i="7"/>
  <c r="L957" i="7"/>
  <c r="K943" i="7"/>
  <c r="L943" i="7"/>
  <c r="K944" i="7"/>
  <c r="L944" i="7"/>
  <c r="K931" i="7"/>
  <c r="L931" i="7"/>
  <c r="K930" i="7"/>
  <c r="L930" i="7"/>
  <c r="K918" i="7"/>
  <c r="L918" i="7"/>
  <c r="K917" i="7"/>
  <c r="L917" i="7"/>
  <c r="K920" i="7"/>
  <c r="L920" i="7"/>
  <c r="K904" i="7"/>
  <c r="L904" i="7"/>
  <c r="K905" i="7"/>
  <c r="L905" i="7"/>
  <c r="K892" i="7"/>
  <c r="L892" i="7"/>
  <c r="K891" i="7"/>
  <c r="L891" i="7"/>
  <c r="K878" i="7"/>
  <c r="L878" i="7"/>
  <c r="K879" i="7"/>
  <c r="L879" i="7"/>
  <c r="K867" i="7"/>
  <c r="L867" i="7"/>
  <c r="K866" i="7"/>
  <c r="L866" i="7"/>
  <c r="K855" i="7"/>
  <c r="L855" i="7"/>
  <c r="K1069" i="7"/>
  <c r="K1068" i="7"/>
  <c r="K1067" i="7"/>
  <c r="K1066" i="7"/>
  <c r="K1065" i="7"/>
  <c r="K1064" i="7"/>
  <c r="K1063" i="7"/>
  <c r="K1062" i="7"/>
  <c r="K1061" i="7"/>
  <c r="K1060" i="7"/>
  <c r="K1059" i="7"/>
  <c r="K1058" i="7"/>
  <c r="K1057" i="7"/>
  <c r="K1054" i="7"/>
  <c r="K1053" i="7"/>
  <c r="K1052" i="7"/>
  <c r="K1051" i="7"/>
  <c r="K1050" i="7"/>
  <c r="K1049" i="7"/>
  <c r="K1048" i="7"/>
  <c r="K1047" i="7"/>
  <c r="K1046" i="7"/>
  <c r="K1045" i="7"/>
  <c r="K1044" i="7"/>
  <c r="K1043" i="7"/>
  <c r="K1040" i="7"/>
  <c r="K1039" i="7"/>
  <c r="K1038" i="7"/>
  <c r="K1037" i="7"/>
  <c r="K1036" i="7"/>
  <c r="K1035" i="7"/>
  <c r="K1034" i="7"/>
  <c r="K1033" i="7"/>
  <c r="K1032" i="7"/>
  <c r="K1031" i="7"/>
  <c r="K1030" i="7"/>
  <c r="K1029" i="7"/>
  <c r="K1026" i="7"/>
  <c r="K1025" i="7"/>
  <c r="K1024" i="7"/>
  <c r="K1023" i="7"/>
  <c r="K1022" i="7"/>
  <c r="K1021" i="7"/>
  <c r="K1020" i="7"/>
  <c r="K1019" i="7"/>
  <c r="K1018" i="7"/>
  <c r="K1017" i="7"/>
  <c r="K1016" i="7"/>
  <c r="K1015" i="7"/>
  <c r="K1012" i="7"/>
  <c r="K1011" i="7"/>
  <c r="K1010" i="7"/>
  <c r="K1009" i="7"/>
  <c r="K1008" i="7"/>
  <c r="K1007" i="7"/>
  <c r="K1006" i="7"/>
  <c r="K1005" i="7"/>
  <c r="K1004" i="7"/>
  <c r="K1003" i="7"/>
  <c r="K1002" i="7"/>
  <c r="K1001" i="7"/>
  <c r="K998" i="7"/>
  <c r="K997" i="7"/>
  <c r="K996" i="7"/>
  <c r="K995" i="7"/>
  <c r="K994" i="7"/>
  <c r="K993" i="7"/>
  <c r="K992" i="7"/>
  <c r="K991" i="7"/>
  <c r="K990" i="7"/>
  <c r="K989" i="7"/>
  <c r="K988" i="7"/>
  <c r="K987" i="7"/>
  <c r="K983" i="7"/>
  <c r="K982" i="7"/>
  <c r="K981" i="7"/>
  <c r="K980" i="7"/>
  <c r="K979" i="7"/>
  <c r="K978" i="7"/>
  <c r="K977" i="7"/>
  <c r="K976" i="7"/>
  <c r="K975" i="7"/>
  <c r="K974" i="7"/>
  <c r="K973" i="7"/>
  <c r="K969" i="7"/>
  <c r="K968" i="7"/>
  <c r="K967" i="7"/>
  <c r="K966" i="7"/>
  <c r="K965" i="7"/>
  <c r="K964" i="7"/>
  <c r="K963" i="7"/>
  <c r="K962" i="7"/>
  <c r="K961" i="7"/>
  <c r="K960" i="7"/>
  <c r="K959" i="7"/>
  <c r="K955" i="7"/>
  <c r="K954" i="7"/>
  <c r="K953" i="7"/>
  <c r="K952" i="7"/>
  <c r="K951" i="7"/>
  <c r="K950" i="7"/>
  <c r="K949" i="7"/>
  <c r="K948" i="7"/>
  <c r="K947" i="7"/>
  <c r="K946" i="7"/>
  <c r="K942" i="7"/>
  <c r="K941" i="7"/>
  <c r="K940" i="7"/>
  <c r="K939" i="7"/>
  <c r="K938" i="7"/>
  <c r="K937" i="7"/>
  <c r="K936" i="7"/>
  <c r="K935" i="7"/>
  <c r="K934" i="7"/>
  <c r="K933" i="7"/>
  <c r="K929" i="7"/>
  <c r="K928" i="7"/>
  <c r="K927" i="7"/>
  <c r="K926" i="7"/>
  <c r="K925" i="7"/>
  <c r="K924" i="7"/>
  <c r="K923" i="7"/>
  <c r="K922" i="7"/>
  <c r="K921" i="7"/>
  <c r="K916" i="7"/>
  <c r="K915" i="7"/>
  <c r="K914" i="7"/>
  <c r="K913" i="7"/>
  <c r="K912" i="7"/>
  <c r="K911" i="7"/>
  <c r="K910" i="7"/>
  <c r="K909" i="7"/>
  <c r="K908" i="7"/>
  <c r="K907" i="7"/>
  <c r="K903" i="7"/>
  <c r="K902" i="7"/>
  <c r="K901" i="7"/>
  <c r="K900" i="7"/>
  <c r="K899" i="7"/>
  <c r="K898" i="7"/>
  <c r="K897" i="7"/>
  <c r="K896" i="7"/>
  <c r="K895" i="7"/>
  <c r="K894" i="7"/>
  <c r="K890" i="7"/>
  <c r="K889" i="7"/>
  <c r="K888" i="7"/>
  <c r="K887" i="7"/>
  <c r="K886" i="7"/>
  <c r="K885" i="7"/>
  <c r="K884" i="7"/>
  <c r="K883" i="7"/>
  <c r="K882" i="7"/>
  <c r="K881" i="7"/>
  <c r="K877" i="7"/>
  <c r="K876" i="7"/>
  <c r="K875" i="7"/>
  <c r="K874" i="7"/>
  <c r="K873" i="7"/>
  <c r="K872" i="7"/>
  <c r="K871" i="7"/>
  <c r="K870" i="7"/>
  <c r="K869" i="7"/>
  <c r="K868" i="7"/>
  <c r="K865" i="7"/>
  <c r="K864" i="7"/>
  <c r="K863" i="7"/>
  <c r="K862" i="7"/>
  <c r="K861" i="7"/>
  <c r="K860" i="7"/>
  <c r="K859" i="7"/>
  <c r="K858" i="7"/>
  <c r="K857" i="7"/>
  <c r="K856" i="7"/>
  <c r="K854" i="7"/>
  <c r="K853" i="7"/>
  <c r="K852" i="7"/>
  <c r="K851" i="7"/>
  <c r="K850" i="7"/>
  <c r="K849" i="7"/>
  <c r="K848" i="7"/>
  <c r="K847" i="7"/>
  <c r="K846" i="7"/>
  <c r="K845" i="7"/>
  <c r="K844" i="7"/>
  <c r="K842" i="7"/>
  <c r="K841" i="7"/>
  <c r="K840" i="7"/>
  <c r="K839" i="7"/>
  <c r="K838" i="7"/>
  <c r="K837" i="7"/>
  <c r="K836" i="7"/>
  <c r="K835" i="7"/>
  <c r="K834" i="7"/>
  <c r="K833" i="7"/>
  <c r="K832" i="7"/>
  <c r="K831" i="7"/>
  <c r="K830" i="7"/>
  <c r="K828" i="7"/>
  <c r="K827" i="7"/>
  <c r="K826" i="7"/>
  <c r="K825" i="7"/>
  <c r="K824" i="7"/>
  <c r="K823" i="7"/>
  <c r="K822" i="7"/>
  <c r="K821" i="7"/>
  <c r="K820" i="7"/>
  <c r="K819" i="7"/>
  <c r="K818" i="7"/>
  <c r="K816" i="7"/>
  <c r="K815" i="7"/>
  <c r="K814" i="7"/>
  <c r="K813" i="7"/>
  <c r="K812" i="7"/>
  <c r="K811" i="7"/>
  <c r="K810" i="7"/>
  <c r="K809" i="7"/>
  <c r="K806" i="7"/>
  <c r="K805" i="7"/>
  <c r="K804" i="7"/>
  <c r="K803" i="7"/>
  <c r="K802" i="7"/>
  <c r="K801" i="7"/>
  <c r="K800" i="7"/>
  <c r="K799" i="7"/>
  <c r="K798" i="7"/>
  <c r="K797" i="7"/>
  <c r="K794" i="7"/>
  <c r="K793" i="7"/>
  <c r="K792" i="7"/>
  <c r="K791" i="7"/>
  <c r="K790" i="7"/>
  <c r="K789" i="7"/>
  <c r="K788" i="7"/>
  <c r="K787" i="7"/>
  <c r="K784" i="7"/>
  <c r="K783" i="7"/>
  <c r="K781" i="7"/>
  <c r="K780" i="7"/>
  <c r="K779" i="7"/>
  <c r="K778" i="7"/>
  <c r="K777" i="7"/>
  <c r="K776" i="7"/>
  <c r="K775" i="7"/>
  <c r="K774" i="7"/>
  <c r="K771" i="7"/>
  <c r="K770" i="7"/>
  <c r="K769" i="7"/>
  <c r="K768" i="7"/>
  <c r="K767" i="7"/>
  <c r="K766" i="7"/>
  <c r="K765" i="7"/>
  <c r="K764" i="7"/>
  <c r="K761" i="7"/>
  <c r="K760" i="7"/>
  <c r="K758" i="7"/>
  <c r="K757" i="7"/>
  <c r="K756" i="7"/>
  <c r="K755" i="7"/>
  <c r="K754" i="7"/>
  <c r="K753" i="7"/>
  <c r="K752" i="7"/>
  <c r="K748" i="7"/>
  <c r="K747" i="7"/>
  <c r="K746" i="7"/>
  <c r="K745" i="7"/>
  <c r="K744" i="7"/>
  <c r="K743" i="7"/>
  <c r="K742" i="7"/>
  <c r="K741" i="7"/>
  <c r="K738" i="7"/>
  <c r="K737" i="7"/>
  <c r="K736" i="7"/>
  <c r="K735" i="7"/>
  <c r="K734" i="7"/>
  <c r="K733" i="7"/>
  <c r="K732" i="7"/>
  <c r="K731" i="7"/>
  <c r="K730" i="7"/>
  <c r="K729" i="7"/>
  <c r="K728" i="7"/>
  <c r="K726" i="7"/>
  <c r="K725" i="7"/>
  <c r="K724" i="7"/>
  <c r="K723" i="7"/>
  <c r="K722" i="7"/>
  <c r="K721" i="7"/>
  <c r="K720" i="7"/>
  <c r="K719" i="7"/>
  <c r="K717" i="7"/>
  <c r="K716" i="7"/>
  <c r="K715" i="7"/>
  <c r="K714" i="7"/>
  <c r="K713" i="7"/>
  <c r="K712" i="7"/>
  <c r="K711" i="7"/>
  <c r="K710" i="7"/>
  <c r="K709" i="7"/>
  <c r="K708" i="7"/>
  <c r="K706" i="7"/>
  <c r="K705" i="7"/>
  <c r="K704" i="7"/>
  <c r="K703" i="7"/>
  <c r="K702" i="7"/>
  <c r="K701" i="7"/>
  <c r="K700" i="7"/>
  <c r="K699" i="7"/>
  <c r="K698" i="7"/>
  <c r="K697" i="7"/>
  <c r="K695" i="7"/>
  <c r="K694" i="7"/>
  <c r="K693" i="7"/>
  <c r="K692" i="7"/>
  <c r="K691" i="7"/>
  <c r="K690" i="7"/>
  <c r="K689" i="7"/>
  <c r="K688" i="7"/>
  <c r="K687" i="7"/>
  <c r="K686" i="7"/>
  <c r="K684" i="7"/>
  <c r="K683" i="7"/>
  <c r="K682" i="7"/>
  <c r="K681" i="7"/>
  <c r="K680" i="7"/>
  <c r="K679" i="7"/>
  <c r="K678" i="7"/>
  <c r="K677" i="7"/>
  <c r="K676" i="7"/>
  <c r="K675" i="7"/>
  <c r="K673" i="7"/>
  <c r="K672" i="7"/>
  <c r="K671" i="7"/>
  <c r="K670" i="7"/>
  <c r="K669" i="7"/>
  <c r="K668" i="7"/>
  <c r="K667" i="7"/>
  <c r="K665" i="7"/>
  <c r="K664" i="7"/>
  <c r="K663" i="7"/>
  <c r="K662" i="7"/>
  <c r="K661" i="7"/>
  <c r="K660" i="7"/>
  <c r="K657" i="7"/>
  <c r="K656" i="7"/>
  <c r="K655" i="7"/>
  <c r="K654" i="7"/>
  <c r="K653" i="7"/>
  <c r="K652" i="7"/>
  <c r="K651" i="7"/>
  <c r="K650" i="7"/>
  <c r="K649" i="7"/>
  <c r="K648" i="7"/>
  <c r="K647" i="7"/>
  <c r="K646" i="7"/>
  <c r="K643" i="7"/>
  <c r="K642" i="7"/>
  <c r="K641" i="7"/>
  <c r="K640" i="7"/>
  <c r="K639" i="7"/>
  <c r="K638" i="7"/>
  <c r="K637" i="7"/>
  <c r="K636" i="7"/>
  <c r="K635" i="7"/>
  <c r="K634" i="7"/>
  <c r="K633" i="7"/>
  <c r="K632" i="7"/>
  <c r="K629" i="7"/>
  <c r="K628" i="7"/>
  <c r="K627" i="7"/>
  <c r="K626" i="7"/>
  <c r="K625" i="7"/>
  <c r="K624" i="7"/>
  <c r="K623" i="7"/>
  <c r="K622" i="7"/>
  <c r="K621" i="7"/>
  <c r="K620" i="7"/>
  <c r="K619" i="7"/>
  <c r="K618" i="7"/>
  <c r="K615" i="7"/>
  <c r="K614" i="7"/>
  <c r="K613" i="7"/>
  <c r="K612" i="7"/>
  <c r="K611" i="7"/>
  <c r="K610" i="7"/>
  <c r="K609" i="7"/>
  <c r="K608" i="7"/>
  <c r="K607" i="7"/>
  <c r="K606" i="7"/>
  <c r="K605" i="7"/>
  <c r="K604" i="7"/>
  <c r="K601" i="7"/>
  <c r="K600" i="7"/>
  <c r="K599" i="7"/>
  <c r="K598" i="7"/>
  <c r="K597" i="7"/>
  <c r="K596" i="7"/>
  <c r="K595" i="7"/>
  <c r="K594" i="7"/>
  <c r="K593" i="7"/>
  <c r="K592" i="7"/>
  <c r="K591" i="7"/>
  <c r="K590" i="7"/>
  <c r="K587" i="7"/>
  <c r="K586" i="7"/>
  <c r="K585" i="7"/>
  <c r="K584" i="7"/>
  <c r="K583" i="7"/>
  <c r="K582" i="7"/>
  <c r="K581" i="7"/>
  <c r="K580" i="7"/>
  <c r="K579" i="7"/>
  <c r="K578" i="7"/>
  <c r="K577" i="7"/>
  <c r="K576" i="7"/>
  <c r="K573" i="7"/>
  <c r="K572" i="7"/>
  <c r="K571" i="7"/>
  <c r="K570" i="7"/>
  <c r="K569" i="7"/>
  <c r="K568" i="7"/>
  <c r="K567" i="7"/>
  <c r="K566" i="7"/>
  <c r="K565" i="7"/>
  <c r="K564" i="7"/>
  <c r="K563" i="7"/>
  <c r="K560" i="7"/>
  <c r="K559" i="7"/>
  <c r="K558" i="7"/>
  <c r="K557" i="7"/>
  <c r="K556" i="7"/>
  <c r="K555" i="7"/>
  <c r="K554" i="7"/>
  <c r="K553" i="7"/>
  <c r="K552" i="7"/>
  <c r="K551" i="7"/>
  <c r="K550" i="7"/>
  <c r="K548" i="7"/>
  <c r="K547" i="7"/>
  <c r="K546" i="7"/>
  <c r="K545" i="7"/>
  <c r="K544" i="7"/>
  <c r="K543" i="7"/>
  <c r="K542" i="7"/>
  <c r="K541" i="7"/>
  <c r="K540" i="7"/>
  <c r="K539" i="7"/>
  <c r="K538" i="7"/>
  <c r="K536" i="7"/>
  <c r="K535" i="7"/>
  <c r="K534" i="7"/>
  <c r="K533" i="7"/>
  <c r="K532" i="7"/>
  <c r="K531" i="7"/>
  <c r="K530" i="7"/>
  <c r="K529" i="7"/>
  <c r="K528" i="7"/>
  <c r="K527" i="7"/>
  <c r="K526" i="7"/>
  <c r="K524" i="7"/>
  <c r="K523" i="7"/>
  <c r="K522" i="7"/>
  <c r="K521" i="7"/>
  <c r="K520" i="7"/>
  <c r="K519" i="7"/>
  <c r="K518" i="7"/>
  <c r="K517" i="7"/>
  <c r="K516" i="7"/>
  <c r="K515" i="7"/>
  <c r="K514" i="7"/>
  <c r="K512" i="7"/>
  <c r="K511" i="7"/>
  <c r="K510" i="7"/>
  <c r="K509" i="7"/>
  <c r="K508" i="7"/>
  <c r="K507" i="7"/>
  <c r="K506" i="7"/>
  <c r="K505" i="7"/>
  <c r="K504" i="7"/>
  <c r="K503" i="7"/>
  <c r="K502" i="7"/>
  <c r="K500" i="7"/>
  <c r="K499" i="7"/>
  <c r="K498" i="7"/>
  <c r="K497" i="7"/>
  <c r="K496" i="7"/>
  <c r="K495" i="7"/>
  <c r="K494" i="7"/>
  <c r="K493" i="7"/>
  <c r="K492" i="7"/>
  <c r="K491" i="7"/>
  <c r="K490" i="7"/>
  <c r="K488" i="7"/>
  <c r="K487" i="7"/>
  <c r="K486" i="7"/>
  <c r="K483" i="7"/>
  <c r="K482" i="7"/>
  <c r="K481" i="7"/>
  <c r="K479" i="7"/>
  <c r="K478" i="7"/>
  <c r="K477" i="7"/>
  <c r="K476" i="7"/>
  <c r="K474" i="7"/>
  <c r="K473" i="7"/>
  <c r="K472" i="7"/>
  <c r="K469" i="7"/>
  <c r="K468" i="7"/>
  <c r="K467" i="7"/>
  <c r="K465" i="7"/>
  <c r="K464" i="7"/>
  <c r="K463" i="7"/>
  <c r="K462" i="7"/>
  <c r="K460" i="7"/>
  <c r="K459" i="7"/>
  <c r="K458" i="7"/>
  <c r="K455" i="7"/>
  <c r="K454" i="7"/>
  <c r="K453" i="7"/>
  <c r="K451" i="7"/>
  <c r="K450" i="7"/>
  <c r="K449" i="7"/>
  <c r="K448" i="7"/>
  <c r="K445" i="7"/>
  <c r="K444" i="7"/>
  <c r="K443" i="7"/>
  <c r="K442" i="7"/>
  <c r="K441" i="7"/>
  <c r="K440" i="7"/>
  <c r="K439" i="7"/>
  <c r="K438" i="7"/>
  <c r="K437" i="7"/>
  <c r="K436" i="7"/>
  <c r="K433" i="7"/>
  <c r="K432" i="7"/>
  <c r="K431" i="7"/>
  <c r="K430" i="7"/>
  <c r="K429" i="7"/>
  <c r="K428" i="7"/>
  <c r="K427" i="7"/>
  <c r="K426" i="7"/>
  <c r="K425" i="7"/>
  <c r="K424" i="7"/>
  <c r="K421" i="7"/>
  <c r="K420" i="7"/>
  <c r="K419" i="7"/>
  <c r="K418" i="7"/>
  <c r="K417" i="7"/>
  <c r="K416" i="7"/>
  <c r="K415" i="7"/>
  <c r="K414" i="7"/>
  <c r="K413" i="7"/>
  <c r="K412" i="7"/>
  <c r="K409" i="7"/>
  <c r="K408" i="7"/>
  <c r="K407" i="7"/>
  <c r="K406" i="7"/>
  <c r="K405" i="7"/>
  <c r="K404" i="7"/>
  <c r="K403" i="7"/>
  <c r="K402" i="7"/>
  <c r="K401" i="7"/>
  <c r="K400" i="7"/>
  <c r="K397" i="7"/>
  <c r="K396" i="7"/>
  <c r="K395" i="7"/>
  <c r="K394" i="7"/>
  <c r="K393" i="7"/>
  <c r="K392" i="7"/>
  <c r="K391" i="7"/>
  <c r="K390" i="7"/>
  <c r="K389" i="7"/>
  <c r="K388" i="7"/>
  <c r="K385" i="7"/>
  <c r="K384" i="7"/>
  <c r="K383" i="7"/>
  <c r="K382" i="7"/>
  <c r="K381" i="7"/>
  <c r="K380" i="7"/>
  <c r="K379" i="7"/>
  <c r="K378" i="7"/>
  <c r="K377" i="7"/>
  <c r="K376" i="7"/>
  <c r="K375" i="7"/>
  <c r="K374" i="7"/>
  <c r="K373" i="7"/>
  <c r="K370" i="7"/>
  <c r="K369" i="7"/>
  <c r="K368" i="7"/>
  <c r="K367" i="7"/>
  <c r="K366" i="7"/>
  <c r="K365" i="7"/>
  <c r="K364" i="7"/>
  <c r="K363" i="7"/>
  <c r="K362" i="7"/>
  <c r="K361" i="7"/>
  <c r="K360" i="7"/>
  <c r="K359" i="7"/>
  <c r="K358" i="7"/>
  <c r="K355" i="7"/>
  <c r="K354" i="7"/>
  <c r="K353" i="7"/>
  <c r="K352" i="7"/>
  <c r="K351" i="7"/>
  <c r="K350" i="7"/>
  <c r="K349" i="7"/>
  <c r="K348" i="7"/>
  <c r="K347" i="7"/>
  <c r="K346" i="7"/>
  <c r="K345" i="7"/>
  <c r="K344" i="7"/>
  <c r="K343" i="7"/>
  <c r="K340" i="7"/>
  <c r="K339" i="7"/>
  <c r="K338" i="7"/>
  <c r="K337" i="7"/>
  <c r="K336" i="7"/>
  <c r="K335" i="7"/>
  <c r="K334" i="7"/>
  <c r="K333" i="7"/>
  <c r="K332" i="7"/>
  <c r="K331" i="7"/>
  <c r="K330" i="7"/>
  <c r="K329" i="7"/>
  <c r="K328" i="7"/>
  <c r="K325" i="7"/>
  <c r="K324" i="7"/>
  <c r="K323" i="7"/>
  <c r="K322" i="7"/>
  <c r="K321" i="7"/>
  <c r="K320" i="7"/>
  <c r="K319" i="7"/>
  <c r="K318" i="7"/>
  <c r="K317" i="7"/>
  <c r="K316" i="7"/>
  <c r="K315" i="7"/>
  <c r="K314" i="7"/>
  <c r="K313" i="7"/>
  <c r="K310" i="7"/>
  <c r="K309" i="7"/>
  <c r="K308" i="7"/>
  <c r="K307" i="7"/>
  <c r="K306" i="7"/>
  <c r="K305" i="7"/>
  <c r="K304" i="7"/>
  <c r="K303" i="7"/>
  <c r="K302" i="7"/>
  <c r="K301" i="7"/>
  <c r="K300" i="7"/>
  <c r="K299" i="7"/>
  <c r="K298" i="7"/>
  <c r="K296" i="7"/>
  <c r="K295" i="7"/>
  <c r="K294" i="7"/>
  <c r="K293" i="7"/>
  <c r="K292" i="7"/>
  <c r="K291" i="7"/>
  <c r="K290" i="7"/>
  <c r="K289" i="7"/>
  <c r="K288" i="7"/>
  <c r="K287" i="7"/>
  <c r="K286" i="7"/>
  <c r="K285" i="7"/>
  <c r="K284" i="7"/>
  <c r="K282" i="7"/>
  <c r="K281" i="7"/>
  <c r="K280" i="7"/>
  <c r="K279" i="7"/>
  <c r="K278" i="7"/>
  <c r="K277" i="7"/>
  <c r="K276" i="7"/>
  <c r="K275" i="7"/>
  <c r="K274" i="7"/>
  <c r="K273" i="7"/>
  <c r="K272" i="7"/>
  <c r="K271" i="7"/>
  <c r="K270" i="7"/>
  <c r="K268" i="7"/>
  <c r="K267" i="7"/>
  <c r="K266" i="7"/>
  <c r="K265" i="7"/>
  <c r="K264" i="7"/>
  <c r="K263" i="7"/>
  <c r="K262" i="7"/>
  <c r="K261" i="7"/>
  <c r="K260" i="7"/>
  <c r="K259" i="7"/>
  <c r="K258" i="7"/>
  <c r="K257" i="7"/>
  <c r="K256" i="7"/>
  <c r="K254" i="7"/>
  <c r="K253" i="7"/>
  <c r="K252" i="7"/>
  <c r="K251" i="7"/>
  <c r="K250" i="7"/>
  <c r="K249" i="7"/>
  <c r="K248" i="7"/>
  <c r="K247" i="7"/>
  <c r="K246" i="7"/>
  <c r="K245" i="7"/>
  <c r="K244" i="7"/>
  <c r="K243" i="7"/>
  <c r="K242" i="7"/>
  <c r="K239" i="7"/>
  <c r="K238" i="7"/>
  <c r="K237" i="7"/>
  <c r="K236" i="7"/>
  <c r="K235" i="7"/>
  <c r="K234" i="7"/>
  <c r="K233" i="7"/>
  <c r="K232" i="7"/>
  <c r="K231" i="7"/>
  <c r="K230" i="7"/>
  <c r="K227" i="7"/>
  <c r="K226" i="7"/>
  <c r="K225" i="7"/>
  <c r="K224" i="7"/>
  <c r="K223" i="7"/>
  <c r="K222" i="7"/>
  <c r="K221" i="7"/>
  <c r="K220" i="7"/>
  <c r="K219" i="7"/>
  <c r="K218" i="7"/>
  <c r="K215" i="7"/>
  <c r="K214" i="7"/>
  <c r="K213" i="7"/>
  <c r="K212" i="7"/>
  <c r="K211" i="7"/>
  <c r="K210" i="7"/>
  <c r="K209" i="7"/>
  <c r="K208" i="7"/>
  <c r="K207" i="7"/>
  <c r="K206" i="7"/>
  <c r="K203" i="7"/>
  <c r="K202" i="7"/>
  <c r="K201" i="7"/>
  <c r="K200" i="7"/>
  <c r="K199" i="7"/>
  <c r="K198" i="7"/>
  <c r="K197" i="7"/>
  <c r="K196" i="7"/>
  <c r="K195" i="7"/>
  <c r="K194" i="7"/>
  <c r="K191" i="7"/>
  <c r="K190" i="7"/>
  <c r="K189" i="7"/>
  <c r="K188" i="7"/>
  <c r="K187" i="7"/>
  <c r="K186" i="7"/>
  <c r="K185" i="7"/>
  <c r="K184" i="7"/>
  <c r="K183" i="7"/>
  <c r="K182" i="7"/>
  <c r="K179" i="7"/>
  <c r="K178" i="7"/>
  <c r="K177" i="7"/>
  <c r="K176" i="7"/>
  <c r="K175" i="7"/>
  <c r="K174" i="7"/>
  <c r="K173" i="7"/>
  <c r="K172" i="7"/>
  <c r="K171" i="7"/>
  <c r="K170" i="7"/>
  <c r="K167" i="7"/>
  <c r="K166" i="7"/>
  <c r="K165" i="7"/>
  <c r="K164" i="7"/>
  <c r="K163" i="7"/>
  <c r="K162" i="7"/>
  <c r="K161" i="7"/>
  <c r="K160" i="7"/>
  <c r="K159" i="7"/>
  <c r="K158" i="7"/>
  <c r="K156" i="7"/>
  <c r="K155" i="7"/>
  <c r="K154" i="7"/>
  <c r="K153" i="7"/>
  <c r="K152" i="7"/>
  <c r="K151" i="7"/>
  <c r="K150" i="7"/>
  <c r="K149" i="7"/>
  <c r="K148" i="7"/>
  <c r="K147" i="7"/>
  <c r="K145" i="7"/>
  <c r="K144" i="7"/>
  <c r="K143" i="7"/>
  <c r="K142" i="7"/>
  <c r="K141" i="7"/>
  <c r="K140" i="7"/>
  <c r="K139" i="7"/>
  <c r="K138" i="7"/>
  <c r="K137" i="7"/>
  <c r="K133" i="7"/>
  <c r="K132" i="7"/>
  <c r="K131" i="7"/>
  <c r="K130" i="7"/>
  <c r="K129" i="7"/>
  <c r="K128" i="7"/>
  <c r="K127" i="7"/>
  <c r="K126" i="7"/>
  <c r="K125" i="7"/>
  <c r="K124" i="7"/>
  <c r="K123" i="7"/>
  <c r="K118" i="7"/>
  <c r="K117" i="7"/>
  <c r="K116" i="7"/>
  <c r="K115" i="7"/>
  <c r="K114" i="7"/>
  <c r="K113" i="7"/>
  <c r="K112" i="7"/>
  <c r="K111" i="7"/>
  <c r="K110" i="7"/>
  <c r="K109" i="7"/>
  <c r="K108" i="7"/>
  <c r="K103" i="7"/>
  <c r="K102" i="7"/>
  <c r="K101" i="7"/>
  <c r="K100" i="7"/>
  <c r="K99" i="7"/>
  <c r="K98" i="7"/>
  <c r="K97" i="7"/>
  <c r="K96" i="7"/>
  <c r="K95" i="7"/>
  <c r="K94" i="7"/>
  <c r="K93" i="7"/>
  <c r="K92" i="7"/>
  <c r="K89" i="7"/>
  <c r="K88" i="7"/>
  <c r="K87" i="7"/>
  <c r="K86" i="7"/>
  <c r="K85" i="7"/>
  <c r="K84" i="7"/>
  <c r="K83" i="7"/>
  <c r="K82" i="7"/>
  <c r="K81" i="7"/>
  <c r="K80" i="7"/>
  <c r="K79" i="7"/>
  <c r="K78" i="7"/>
  <c r="K75" i="7"/>
  <c r="K74" i="7"/>
  <c r="K73" i="7"/>
  <c r="K72" i="7"/>
  <c r="K71" i="7"/>
  <c r="K70" i="7"/>
  <c r="K69" i="7"/>
  <c r="K68" i="7"/>
  <c r="K67" i="7"/>
  <c r="K66" i="7"/>
  <c r="K65" i="7"/>
  <c r="K64" i="7"/>
  <c r="K61" i="7"/>
  <c r="K60" i="7"/>
  <c r="K59" i="7"/>
  <c r="K58" i="7"/>
  <c r="K57" i="7"/>
  <c r="K56" i="7"/>
  <c r="K55" i="7"/>
  <c r="K54" i="7"/>
  <c r="K53" i="7"/>
  <c r="K52" i="7"/>
  <c r="K51" i="7"/>
  <c r="K50" i="7"/>
  <c r="K47" i="7"/>
  <c r="K46" i="7"/>
  <c r="K45" i="7"/>
  <c r="K44" i="7"/>
  <c r="K43" i="7"/>
  <c r="K42" i="7"/>
  <c r="K41" i="7"/>
  <c r="K40" i="7"/>
  <c r="K39" i="7"/>
  <c r="K38" i="7"/>
  <c r="K37" i="7"/>
  <c r="K36" i="7"/>
  <c r="K34" i="7"/>
  <c r="K33" i="7"/>
  <c r="K32" i="7"/>
  <c r="K31" i="7"/>
  <c r="L1069" i="7"/>
  <c r="L1067" i="7"/>
  <c r="L1063" i="7"/>
  <c r="L1053" i="7"/>
  <c r="L1049" i="7"/>
  <c r="L1039" i="7"/>
  <c r="L1035" i="7"/>
  <c r="L1025" i="7"/>
  <c r="L1021" i="7"/>
  <c r="L1011" i="7"/>
  <c r="L1007" i="7"/>
  <c r="L997" i="7"/>
  <c r="L993" i="7"/>
  <c r="L979" i="7"/>
  <c r="L965" i="7"/>
  <c r="L952" i="7"/>
  <c r="L939" i="7"/>
  <c r="L926" i="7"/>
  <c r="L913" i="7"/>
  <c r="L900" i="7"/>
  <c r="L887" i="7"/>
  <c r="L874" i="7"/>
  <c r="L862" i="7"/>
  <c r="L854" i="7"/>
  <c r="L853" i="7"/>
  <c r="L842" i="7"/>
  <c r="L841" i="7"/>
  <c r="L806" i="7"/>
  <c r="L804" i="7"/>
  <c r="L784" i="7"/>
  <c r="L783" i="7"/>
  <c r="L760" i="7"/>
  <c r="L738" i="7"/>
  <c r="L656" i="7"/>
  <c r="L652" i="7"/>
  <c r="L642" i="7"/>
  <c r="L638" i="7"/>
  <c r="L628" i="7"/>
  <c r="L624" i="7"/>
  <c r="L614" i="7"/>
  <c r="L610" i="7"/>
  <c r="L600" i="7"/>
  <c r="L596" i="7"/>
  <c r="L586" i="7"/>
  <c r="L582" i="7"/>
  <c r="L569" i="7"/>
  <c r="L556" i="7"/>
  <c r="L445" i="7"/>
  <c r="L442" i="7"/>
  <c r="L433" i="7"/>
  <c r="L430" i="7"/>
  <c r="L421" i="7"/>
  <c r="L418" i="7"/>
  <c r="L409" i="7"/>
  <c r="L406" i="7"/>
  <c r="L397" i="7"/>
  <c r="L394" i="7"/>
  <c r="L385" i="7"/>
  <c r="L384" i="7"/>
  <c r="L370" i="7"/>
  <c r="L369" i="7"/>
  <c r="L355" i="7"/>
  <c r="L354" i="7"/>
  <c r="L340" i="7"/>
  <c r="L339" i="7"/>
  <c r="L325" i="7"/>
  <c r="L324" i="7"/>
  <c r="L310" i="7"/>
  <c r="L309" i="7"/>
  <c r="L296" i="7"/>
  <c r="L295" i="7"/>
  <c r="L282" i="7"/>
  <c r="L281" i="7"/>
  <c r="L268" i="7"/>
  <c r="L267" i="7"/>
  <c r="L254" i="7"/>
  <c r="L253" i="7"/>
  <c r="L236" i="7"/>
  <c r="L224" i="7"/>
  <c r="L212" i="7"/>
  <c r="L200" i="7"/>
  <c r="L188" i="7"/>
  <c r="L176" i="7"/>
  <c r="L164" i="7"/>
  <c r="L153" i="7"/>
  <c r="L133" i="7"/>
  <c r="L129" i="7"/>
  <c r="L118" i="7"/>
  <c r="L114" i="7"/>
  <c r="L103" i="7"/>
  <c r="L99" i="7"/>
  <c r="L89" i="7"/>
  <c r="L85" i="7"/>
  <c r="L75" i="7"/>
  <c r="L71" i="7"/>
  <c r="L61" i="7"/>
  <c r="L57" i="7"/>
  <c r="L47" i="7"/>
  <c r="L43" i="7"/>
  <c r="L31" i="7"/>
  <c r="K107" i="7"/>
  <c r="L3" i="7"/>
  <c r="L4" i="7"/>
  <c r="L5" i="7"/>
  <c r="L6" i="7"/>
  <c r="L7" i="7"/>
  <c r="L8" i="7"/>
  <c r="L9" i="7"/>
  <c r="L10" i="7"/>
  <c r="L11" i="7"/>
  <c r="L13" i="7"/>
  <c r="L14" i="7"/>
  <c r="L15" i="7"/>
  <c r="L16" i="7"/>
  <c r="L17" i="7"/>
  <c r="L18" i="7"/>
  <c r="L19" i="7"/>
  <c r="L20" i="7"/>
  <c r="L21" i="7"/>
  <c r="L22" i="7"/>
  <c r="L24" i="7"/>
  <c r="L25" i="7"/>
  <c r="L26" i="7"/>
  <c r="L27" i="7"/>
  <c r="L28" i="7"/>
  <c r="L29" i="7"/>
  <c r="L30" i="7"/>
  <c r="L32" i="7"/>
  <c r="L33" i="7"/>
  <c r="L34" i="7"/>
  <c r="L36" i="7"/>
  <c r="L37" i="7"/>
  <c r="L38" i="7"/>
  <c r="L39" i="7"/>
  <c r="L40" i="7"/>
  <c r="L41" i="7"/>
  <c r="L42" i="7"/>
  <c r="L44" i="7"/>
  <c r="L45" i="7"/>
  <c r="L46" i="7"/>
  <c r="L50" i="7"/>
  <c r="L51" i="7"/>
  <c r="L52" i="7"/>
  <c r="L53" i="7"/>
  <c r="L54" i="7"/>
  <c r="L55" i="7"/>
  <c r="L56" i="7"/>
  <c r="L58" i="7"/>
  <c r="L59" i="7"/>
  <c r="L60" i="7"/>
  <c r="L64" i="7"/>
  <c r="L65" i="7"/>
  <c r="L66" i="7"/>
  <c r="L67" i="7"/>
  <c r="L68" i="7"/>
  <c r="L69" i="7"/>
  <c r="L70" i="7"/>
  <c r="L72" i="7"/>
  <c r="L73" i="7"/>
  <c r="L74" i="7"/>
  <c r="L78" i="7"/>
  <c r="L79" i="7"/>
  <c r="L80" i="7"/>
  <c r="L81" i="7"/>
  <c r="L82" i="7"/>
  <c r="L83" i="7"/>
  <c r="L84" i="7"/>
  <c r="L86" i="7"/>
  <c r="L87" i="7"/>
  <c r="L88" i="7"/>
  <c r="L92" i="7"/>
  <c r="L93" i="7"/>
  <c r="L94" i="7"/>
  <c r="L96" i="7"/>
  <c r="L97" i="7"/>
  <c r="L98" i="7"/>
  <c r="L100" i="7"/>
  <c r="L101" i="7"/>
  <c r="L102" i="7"/>
  <c r="L107" i="7"/>
  <c r="L108" i="7"/>
  <c r="L109" i="7"/>
  <c r="L110" i="7"/>
  <c r="L111" i="7"/>
  <c r="L112" i="7"/>
  <c r="L113" i="7"/>
  <c r="L115" i="7"/>
  <c r="L116" i="7"/>
  <c r="L117" i="7"/>
  <c r="L122" i="7"/>
  <c r="L123" i="7"/>
  <c r="L124" i="7"/>
  <c r="L125" i="7"/>
  <c r="L126" i="7"/>
  <c r="L127" i="7"/>
  <c r="L128" i="7"/>
  <c r="L130" i="7"/>
  <c r="L131" i="7"/>
  <c r="L132" i="7"/>
  <c r="L137" i="7"/>
  <c r="L138" i="7"/>
  <c r="L139" i="7"/>
  <c r="L140" i="7"/>
  <c r="L141" i="7"/>
  <c r="L142" i="7"/>
  <c r="L143" i="7"/>
  <c r="L144" i="7"/>
  <c r="L145" i="7"/>
  <c r="L147" i="7"/>
  <c r="L148" i="7"/>
  <c r="L149" i="7"/>
  <c r="L150" i="7"/>
  <c r="L151" i="7"/>
  <c r="L152" i="7"/>
  <c r="L154" i="7"/>
  <c r="L155" i="7"/>
  <c r="L156" i="7"/>
  <c r="L158" i="7"/>
  <c r="L159" i="7"/>
  <c r="L160" i="7"/>
  <c r="L161" i="7"/>
  <c r="L162" i="7"/>
  <c r="L163" i="7"/>
  <c r="L165" i="7"/>
  <c r="L166" i="7"/>
  <c r="L167" i="7"/>
  <c r="L170" i="7"/>
  <c r="L171" i="7"/>
  <c r="L172" i="7"/>
  <c r="L173" i="7"/>
  <c r="L174" i="7"/>
  <c r="L175" i="7"/>
  <c r="L177" i="7"/>
  <c r="L178" i="7"/>
  <c r="L179" i="7"/>
  <c r="L182" i="7"/>
  <c r="L183" i="7"/>
  <c r="L184" i="7"/>
  <c r="L185" i="7"/>
  <c r="L186" i="7"/>
  <c r="L187" i="7"/>
  <c r="L189" i="7"/>
  <c r="L190" i="7"/>
  <c r="L191" i="7"/>
  <c r="L194" i="7"/>
  <c r="L195" i="7"/>
  <c r="L196" i="7"/>
  <c r="L197" i="7"/>
  <c r="L198" i="7"/>
  <c r="L199" i="7"/>
  <c r="L201" i="7"/>
  <c r="L202" i="7"/>
  <c r="L203" i="7"/>
  <c r="L206" i="7"/>
  <c r="L207" i="7"/>
  <c r="L208" i="7"/>
  <c r="L209" i="7"/>
  <c r="L210" i="7"/>
  <c r="L211" i="7"/>
  <c r="L213" i="7"/>
  <c r="L214" i="7"/>
  <c r="L215" i="7"/>
  <c r="L218" i="7"/>
  <c r="L219" i="7"/>
  <c r="L220" i="7"/>
  <c r="L221" i="7"/>
  <c r="L222" i="7"/>
  <c r="L223" i="7"/>
  <c r="L225" i="7"/>
  <c r="L226" i="7"/>
  <c r="L227" i="7"/>
  <c r="L230" i="7"/>
  <c r="L231" i="7"/>
  <c r="L232" i="7"/>
  <c r="L233" i="7"/>
  <c r="L234" i="7"/>
  <c r="L235" i="7"/>
  <c r="L237" i="7"/>
  <c r="L238" i="7"/>
  <c r="L239" i="7"/>
  <c r="L242" i="7"/>
  <c r="L243" i="7"/>
  <c r="L244" i="7"/>
  <c r="L245" i="7"/>
  <c r="L246" i="7"/>
  <c r="L247" i="7"/>
  <c r="L248" i="7"/>
  <c r="L249" i="7"/>
  <c r="L250" i="7"/>
  <c r="L251" i="7"/>
  <c r="L252" i="7"/>
  <c r="L256" i="7"/>
  <c r="L257" i="7"/>
  <c r="L258" i="7"/>
  <c r="L259" i="7"/>
  <c r="L260" i="7"/>
  <c r="L261" i="7"/>
  <c r="L262" i="7"/>
  <c r="L263" i="7"/>
  <c r="L264" i="7"/>
  <c r="L265" i="7"/>
  <c r="L266" i="7"/>
  <c r="L270" i="7"/>
  <c r="L271" i="7"/>
  <c r="L272" i="7"/>
  <c r="L273" i="7"/>
  <c r="L274" i="7"/>
  <c r="L275" i="7"/>
  <c r="L276" i="7"/>
  <c r="L277" i="7"/>
  <c r="L278" i="7"/>
  <c r="L279" i="7"/>
  <c r="L280" i="7"/>
  <c r="L284" i="7"/>
  <c r="L285" i="7"/>
  <c r="L286" i="7"/>
  <c r="L287" i="7"/>
  <c r="L288" i="7"/>
  <c r="L289" i="7"/>
  <c r="L290" i="7"/>
  <c r="L291" i="7"/>
  <c r="L292" i="7"/>
  <c r="L293" i="7"/>
  <c r="L294" i="7"/>
  <c r="L298" i="7"/>
  <c r="L299" i="7"/>
  <c r="L300" i="7"/>
  <c r="L301" i="7"/>
  <c r="L302" i="7"/>
  <c r="L303" i="7"/>
  <c r="L304" i="7"/>
  <c r="L305" i="7"/>
  <c r="L306" i="7"/>
  <c r="L307" i="7"/>
  <c r="L308" i="7"/>
  <c r="L313" i="7"/>
  <c r="L314" i="7"/>
  <c r="L315" i="7"/>
  <c r="L316" i="7"/>
  <c r="L317" i="7"/>
  <c r="L318" i="7"/>
  <c r="L319" i="7"/>
  <c r="L320" i="7"/>
  <c r="L321" i="7"/>
  <c r="L322" i="7"/>
  <c r="L323" i="7"/>
  <c r="L328" i="7"/>
  <c r="L329" i="7"/>
  <c r="L330" i="7"/>
  <c r="L331" i="7"/>
  <c r="L332" i="7"/>
  <c r="L333" i="7"/>
  <c r="L334" i="7"/>
  <c r="L335" i="7"/>
  <c r="L336" i="7"/>
  <c r="L337" i="7"/>
  <c r="L338" i="7"/>
  <c r="L343" i="7"/>
  <c r="L344" i="7"/>
  <c r="L345" i="7"/>
  <c r="L346" i="7"/>
  <c r="L347" i="7"/>
  <c r="L348" i="7"/>
  <c r="L349" i="7"/>
  <c r="L350" i="7"/>
  <c r="L351" i="7"/>
  <c r="L352" i="7"/>
  <c r="L353" i="7"/>
  <c r="L358" i="7"/>
  <c r="L359" i="7"/>
  <c r="L360" i="7"/>
  <c r="L361" i="7"/>
  <c r="L362" i="7"/>
  <c r="L363" i="7"/>
  <c r="L364" i="7"/>
  <c r="L365" i="7"/>
  <c r="L366" i="7"/>
  <c r="L367" i="7"/>
  <c r="L368" i="7"/>
  <c r="L373" i="7"/>
  <c r="L374" i="7"/>
  <c r="L375" i="7"/>
  <c r="L376" i="7"/>
  <c r="L377" i="7"/>
  <c r="L378" i="7"/>
  <c r="L379" i="7"/>
  <c r="L380" i="7"/>
  <c r="L381" i="7"/>
  <c r="L382" i="7"/>
  <c r="L383" i="7"/>
  <c r="L388" i="7"/>
  <c r="L389" i="7"/>
  <c r="L390" i="7"/>
  <c r="L391" i="7"/>
  <c r="L392" i="7"/>
  <c r="L393" i="7"/>
  <c r="L395" i="7"/>
  <c r="L396" i="7"/>
  <c r="L400" i="7"/>
  <c r="L401" i="7"/>
  <c r="L402" i="7"/>
  <c r="L403" i="7"/>
  <c r="L404" i="7"/>
  <c r="L405" i="7"/>
  <c r="L407" i="7"/>
  <c r="L408" i="7"/>
  <c r="L412" i="7"/>
  <c r="L413" i="7"/>
  <c r="L414" i="7"/>
  <c r="L415" i="7"/>
  <c r="L416" i="7"/>
  <c r="L417" i="7"/>
  <c r="L419" i="7"/>
  <c r="L420" i="7"/>
  <c r="L424" i="7"/>
  <c r="L425" i="7"/>
  <c r="L426" i="7"/>
  <c r="L427" i="7"/>
  <c r="L428" i="7"/>
  <c r="L429" i="7"/>
  <c r="L431" i="7"/>
  <c r="L432" i="7"/>
  <c r="L436" i="7"/>
  <c r="L437" i="7"/>
  <c r="L438" i="7"/>
  <c r="L439" i="7"/>
  <c r="L440" i="7"/>
  <c r="L441" i="7"/>
  <c r="L443" i="7"/>
  <c r="L444" i="7"/>
  <c r="L448" i="7"/>
  <c r="L449" i="7"/>
  <c r="L450" i="7"/>
  <c r="L451" i="7"/>
  <c r="L452" i="7"/>
  <c r="L453" i="7"/>
  <c r="L454" i="7"/>
  <c r="L455" i="7"/>
  <c r="L456" i="7"/>
  <c r="L457" i="7"/>
  <c r="L458" i="7"/>
  <c r="L459" i="7"/>
  <c r="L460" i="7"/>
  <c r="L462" i="7"/>
  <c r="L463" i="7"/>
  <c r="L464" i="7"/>
  <c r="L465" i="7"/>
  <c r="L466" i="7"/>
  <c r="L467" i="7"/>
  <c r="L468" i="7"/>
  <c r="L469" i="7"/>
  <c r="L470" i="7"/>
  <c r="L471" i="7"/>
  <c r="L472" i="7"/>
  <c r="L473" i="7"/>
  <c r="L474" i="7"/>
  <c r="L476" i="7"/>
  <c r="L477" i="7"/>
  <c r="L478" i="7"/>
  <c r="L479" i="7"/>
  <c r="L480" i="7"/>
  <c r="L481" i="7"/>
  <c r="L482" i="7"/>
  <c r="L483" i="7"/>
  <c r="L484" i="7"/>
  <c r="L485" i="7"/>
  <c r="L486" i="7"/>
  <c r="L487" i="7"/>
  <c r="L488" i="7"/>
  <c r="L490" i="7"/>
  <c r="L491" i="7"/>
  <c r="L492" i="7"/>
  <c r="L493" i="7"/>
  <c r="L494" i="7"/>
  <c r="L495" i="7"/>
  <c r="L496" i="7"/>
  <c r="L497" i="7"/>
  <c r="L498" i="7"/>
  <c r="L499" i="7"/>
  <c r="L500" i="7"/>
  <c r="L502" i="7"/>
  <c r="L503" i="7"/>
  <c r="L504" i="7"/>
  <c r="L505" i="7"/>
  <c r="L506" i="7"/>
  <c r="L507" i="7"/>
  <c r="L508" i="7"/>
  <c r="L509" i="7"/>
  <c r="L510" i="7"/>
  <c r="L511" i="7"/>
  <c r="L512" i="7"/>
  <c r="L514" i="7"/>
  <c r="L515" i="7"/>
  <c r="L516" i="7"/>
  <c r="L517" i="7"/>
  <c r="L518" i="7"/>
  <c r="L519" i="7"/>
  <c r="L520" i="7"/>
  <c r="L521" i="7"/>
  <c r="L522" i="7"/>
  <c r="L523" i="7"/>
  <c r="L524" i="7"/>
  <c r="L526" i="7"/>
  <c r="L527" i="7"/>
  <c r="L528" i="7"/>
  <c r="L529" i="7"/>
  <c r="L530" i="7"/>
  <c r="L531" i="7"/>
  <c r="L532" i="7"/>
  <c r="L533" i="7"/>
  <c r="L534" i="7"/>
  <c r="L535" i="7"/>
  <c r="L536" i="7"/>
  <c r="L538" i="7"/>
  <c r="L539" i="7"/>
  <c r="L540" i="7"/>
  <c r="L541" i="7"/>
  <c r="L542" i="7"/>
  <c r="L543" i="7"/>
  <c r="L544" i="7"/>
  <c r="L545" i="7"/>
  <c r="L546" i="7"/>
  <c r="L547" i="7"/>
  <c r="L548" i="7"/>
  <c r="L550" i="7"/>
  <c r="L551" i="7"/>
  <c r="L552" i="7"/>
  <c r="L553" i="7"/>
  <c r="L554" i="7"/>
  <c r="L555" i="7"/>
  <c r="L557" i="7"/>
  <c r="L558" i="7"/>
  <c r="L559" i="7"/>
  <c r="L560" i="7"/>
  <c r="L563" i="7"/>
  <c r="L564" i="7"/>
  <c r="L565" i="7"/>
  <c r="L566" i="7"/>
  <c r="L567" i="7"/>
  <c r="L568" i="7"/>
  <c r="L570" i="7"/>
  <c r="L571" i="7"/>
  <c r="L572" i="7"/>
  <c r="L573" i="7"/>
  <c r="L576" i="7"/>
  <c r="L577" i="7"/>
  <c r="L578" i="7"/>
  <c r="L579" i="7"/>
  <c r="L580" i="7"/>
  <c r="L581" i="7"/>
  <c r="L583" i="7"/>
  <c r="L584" i="7"/>
  <c r="L585" i="7"/>
  <c r="L587" i="7"/>
  <c r="L590" i="7"/>
  <c r="L591" i="7"/>
  <c r="L592" i="7"/>
  <c r="L593" i="7"/>
  <c r="L594" i="7"/>
  <c r="L595" i="7"/>
  <c r="L597" i="7"/>
  <c r="L598" i="7"/>
  <c r="L599" i="7"/>
  <c r="L601" i="7"/>
  <c r="L604" i="7"/>
  <c r="L605" i="7"/>
  <c r="L606" i="7"/>
  <c r="L607" i="7"/>
  <c r="L608" i="7"/>
  <c r="L609" i="7"/>
  <c r="L611" i="7"/>
  <c r="L612" i="7"/>
  <c r="L613" i="7"/>
  <c r="L615" i="7"/>
  <c r="L618" i="7"/>
  <c r="L619" i="7"/>
  <c r="L620" i="7"/>
  <c r="L621" i="7"/>
  <c r="L622" i="7"/>
  <c r="L623" i="7"/>
  <c r="L625" i="7"/>
  <c r="L626" i="7"/>
  <c r="L627" i="7"/>
  <c r="L629" i="7"/>
  <c r="L632" i="7"/>
  <c r="L633" i="7"/>
  <c r="L634" i="7"/>
  <c r="L635" i="7"/>
  <c r="L636" i="7"/>
  <c r="L637" i="7"/>
  <c r="L639" i="7"/>
  <c r="L640" i="7"/>
  <c r="L641" i="7"/>
  <c r="L643" i="7"/>
  <c r="L646" i="7"/>
  <c r="L647" i="7"/>
  <c r="L648" i="7"/>
  <c r="L649" i="7"/>
  <c r="L650" i="7"/>
  <c r="L651" i="7"/>
  <c r="L653" i="7"/>
  <c r="L654" i="7"/>
  <c r="L655" i="7"/>
  <c r="L657" i="7"/>
  <c r="L660" i="7"/>
  <c r="L661" i="7"/>
  <c r="L662" i="7"/>
  <c r="L663" i="7"/>
  <c r="L664" i="7"/>
  <c r="L665" i="7"/>
  <c r="L667" i="7"/>
  <c r="L668" i="7"/>
  <c r="L669" i="7"/>
  <c r="L670" i="7"/>
  <c r="L671" i="7"/>
  <c r="L672" i="7"/>
  <c r="L673" i="7"/>
  <c r="L675" i="7"/>
  <c r="L676" i="7"/>
  <c r="L677" i="7"/>
  <c r="L678" i="7"/>
  <c r="L679" i="7"/>
  <c r="L680" i="7"/>
  <c r="L681" i="7"/>
  <c r="L682" i="7"/>
  <c r="L683" i="7"/>
  <c r="L684" i="7"/>
  <c r="L686" i="7"/>
  <c r="L687" i="7"/>
  <c r="L688" i="7"/>
  <c r="L689" i="7"/>
  <c r="L690" i="7"/>
  <c r="L691" i="7"/>
  <c r="L692" i="7"/>
  <c r="L693" i="7"/>
  <c r="L694" i="7"/>
  <c r="L695" i="7"/>
  <c r="L697" i="7"/>
  <c r="L698" i="7"/>
  <c r="L699" i="7"/>
  <c r="L700" i="7"/>
  <c r="L701" i="7"/>
  <c r="L702" i="7"/>
  <c r="L703" i="7"/>
  <c r="L704" i="7"/>
  <c r="L705" i="7"/>
  <c r="L706" i="7"/>
  <c r="L708" i="7"/>
  <c r="L709" i="7"/>
  <c r="L710" i="7"/>
  <c r="L711" i="7"/>
  <c r="L712" i="7"/>
  <c r="L713" i="7"/>
  <c r="L714" i="7"/>
  <c r="L715" i="7"/>
  <c r="L716" i="7"/>
  <c r="L717" i="7"/>
  <c r="L719" i="7"/>
  <c r="L720" i="7"/>
  <c r="L721" i="7"/>
  <c r="L722" i="7"/>
  <c r="L723" i="7"/>
  <c r="L724" i="7"/>
  <c r="L725" i="7"/>
  <c r="L726" i="7"/>
  <c r="L728" i="7"/>
  <c r="L729" i="7"/>
  <c r="L730" i="7"/>
  <c r="L731" i="7"/>
  <c r="L732" i="7"/>
  <c r="L733" i="7"/>
  <c r="L734" i="7"/>
  <c r="L735" i="7"/>
  <c r="L736" i="7"/>
  <c r="L737" i="7"/>
  <c r="L741" i="7"/>
  <c r="L742" i="7"/>
  <c r="L743" i="7"/>
  <c r="L744" i="7"/>
  <c r="L745" i="7"/>
  <c r="L746" i="7"/>
  <c r="L747" i="7"/>
  <c r="L748" i="7"/>
  <c r="L749" i="7"/>
  <c r="L751" i="7"/>
  <c r="L752" i="7"/>
  <c r="L753" i="7"/>
  <c r="L754" i="7"/>
  <c r="L755" i="7"/>
  <c r="L756" i="7"/>
  <c r="L757" i="7"/>
  <c r="L758" i="7"/>
  <c r="L759" i="7"/>
  <c r="L761" i="7"/>
  <c r="L764" i="7"/>
  <c r="L765" i="7"/>
  <c r="L766" i="7"/>
  <c r="L767" i="7"/>
  <c r="L768" i="7"/>
  <c r="L769" i="7"/>
  <c r="L770" i="7"/>
  <c r="L771" i="7"/>
  <c r="L772" i="7"/>
  <c r="L774" i="7"/>
  <c r="L775" i="7"/>
  <c r="L776" i="7"/>
  <c r="L777" i="7"/>
  <c r="L778" i="7"/>
  <c r="L779" i="7"/>
  <c r="L780" i="7"/>
  <c r="L781" i="7"/>
  <c r="L782" i="7"/>
  <c r="L787" i="7"/>
  <c r="L788" i="7"/>
  <c r="L789" i="7"/>
  <c r="L790" i="7"/>
  <c r="L791" i="7"/>
  <c r="L792" i="7"/>
  <c r="L793" i="7"/>
  <c r="L794" i="7"/>
  <c r="L796" i="7"/>
  <c r="L797" i="7"/>
  <c r="L798" i="7"/>
  <c r="L799" i="7"/>
  <c r="L800" i="7"/>
  <c r="L801" i="7"/>
  <c r="L802" i="7"/>
  <c r="L803" i="7"/>
  <c r="L805" i="7"/>
  <c r="L809" i="7"/>
  <c r="L810" i="7"/>
  <c r="L811" i="7"/>
  <c r="L812" i="7"/>
  <c r="L813" i="7"/>
  <c r="L814" i="7"/>
  <c r="L815" i="7"/>
  <c r="L816" i="7"/>
  <c r="L818" i="7"/>
  <c r="L819" i="7"/>
  <c r="L820" i="7"/>
  <c r="L821" i="7"/>
  <c r="L822" i="7"/>
  <c r="L823" i="7"/>
  <c r="L824" i="7"/>
  <c r="L825" i="7"/>
  <c r="L826" i="7"/>
  <c r="L827" i="7"/>
  <c r="L828" i="7"/>
  <c r="L830" i="7"/>
  <c r="L831" i="7"/>
  <c r="L832" i="7"/>
  <c r="L833" i="7"/>
  <c r="L834" i="7"/>
  <c r="L835" i="7"/>
  <c r="L836" i="7"/>
  <c r="L837" i="7"/>
  <c r="L838" i="7"/>
  <c r="L839" i="7"/>
  <c r="L840" i="7"/>
  <c r="L844" i="7"/>
  <c r="L845" i="7"/>
  <c r="L846" i="7"/>
  <c r="L847" i="7"/>
  <c r="L848" i="7"/>
  <c r="L849" i="7"/>
  <c r="L850" i="7"/>
  <c r="L851" i="7"/>
  <c r="L852" i="7"/>
  <c r="L856" i="7"/>
  <c r="L857" i="7"/>
  <c r="L858" i="7"/>
  <c r="L859" i="7"/>
  <c r="L860" i="7"/>
  <c r="L861" i="7"/>
  <c r="L863" i="7"/>
  <c r="L864" i="7"/>
  <c r="L865" i="7"/>
  <c r="L868" i="7"/>
  <c r="L869" i="7"/>
  <c r="L870" i="7"/>
  <c r="L871" i="7"/>
  <c r="L872" i="7"/>
  <c r="L873" i="7"/>
  <c r="L875" i="7"/>
  <c r="L876" i="7"/>
  <c r="L877" i="7"/>
  <c r="L881" i="7"/>
  <c r="L882" i="7"/>
  <c r="L883" i="7"/>
  <c r="L884" i="7"/>
  <c r="L885" i="7"/>
  <c r="L886" i="7"/>
  <c r="L888" i="7"/>
  <c r="L889" i="7"/>
  <c r="L890" i="7"/>
  <c r="L894" i="7"/>
  <c r="L895" i="7"/>
  <c r="L896" i="7"/>
  <c r="L897" i="7"/>
  <c r="L898" i="7"/>
  <c r="L899" i="7"/>
  <c r="L901" i="7"/>
  <c r="L902" i="7"/>
  <c r="L903" i="7"/>
  <c r="L907" i="7"/>
  <c r="L908" i="7"/>
  <c r="L909" i="7"/>
  <c r="L910" i="7"/>
  <c r="L911" i="7"/>
  <c r="L912" i="7"/>
  <c r="L914" i="7"/>
  <c r="L915" i="7"/>
  <c r="L916" i="7"/>
  <c r="L921" i="7"/>
  <c r="L922" i="7"/>
  <c r="L923" i="7"/>
  <c r="L924" i="7"/>
  <c r="L925" i="7"/>
  <c r="L927" i="7"/>
  <c r="L928" i="7"/>
  <c r="L929" i="7"/>
  <c r="L933" i="7"/>
  <c r="L934" i="7"/>
  <c r="L935" i="7"/>
  <c r="L936" i="7"/>
  <c r="L937" i="7"/>
  <c r="L938" i="7"/>
  <c r="L940" i="7"/>
  <c r="L941" i="7"/>
  <c r="L942" i="7"/>
  <c r="L946" i="7"/>
  <c r="L947" i="7"/>
  <c r="L948" i="7"/>
  <c r="L949" i="7"/>
  <c r="L950" i="7"/>
  <c r="L951" i="7"/>
  <c r="L953" i="7"/>
  <c r="L954" i="7"/>
  <c r="L955" i="7"/>
  <c r="L959" i="7"/>
  <c r="L960" i="7"/>
  <c r="L961" i="7"/>
  <c r="L962" i="7"/>
  <c r="L963" i="7"/>
  <c r="L964" i="7"/>
  <c r="L966" i="7"/>
  <c r="L967" i="7"/>
  <c r="L968" i="7"/>
  <c r="L969" i="7"/>
  <c r="L973" i="7"/>
  <c r="L974" i="7"/>
  <c r="L975" i="7"/>
  <c r="L976" i="7"/>
  <c r="L977" i="7"/>
  <c r="L978" i="7"/>
  <c r="L980" i="7"/>
  <c r="L981" i="7"/>
  <c r="L982" i="7"/>
  <c r="L983" i="7"/>
  <c r="L987" i="7"/>
  <c r="L988" i="7"/>
  <c r="L989" i="7"/>
  <c r="L990" i="7"/>
  <c r="L991" i="7"/>
  <c r="L992" i="7"/>
  <c r="L994" i="7"/>
  <c r="L995" i="7"/>
  <c r="L996" i="7"/>
  <c r="L998" i="7"/>
  <c r="L1001" i="7"/>
  <c r="L1002" i="7"/>
  <c r="L1003" i="7"/>
  <c r="L1004" i="7"/>
  <c r="L1005" i="7"/>
  <c r="L1006" i="7"/>
  <c r="L1008" i="7"/>
  <c r="L1009" i="7"/>
  <c r="L1010" i="7"/>
  <c r="L1012" i="7"/>
  <c r="L1015" i="7"/>
  <c r="L1016" i="7"/>
  <c r="L1017" i="7"/>
  <c r="L1018" i="7"/>
  <c r="L1019" i="7"/>
  <c r="L1020" i="7"/>
  <c r="L1022" i="7"/>
  <c r="L1023" i="7"/>
  <c r="L1024" i="7"/>
  <c r="L1026" i="7"/>
  <c r="L1029" i="7"/>
  <c r="L1030" i="7"/>
  <c r="L1031" i="7"/>
  <c r="L1032" i="7"/>
  <c r="L1033" i="7"/>
  <c r="L1034" i="7"/>
  <c r="L1036" i="7"/>
  <c r="L1037" i="7"/>
  <c r="L1038" i="7"/>
  <c r="L1040" i="7"/>
  <c r="L1043" i="7"/>
  <c r="L1044" i="7"/>
  <c r="L1045" i="7"/>
  <c r="L1046" i="7"/>
  <c r="L1047" i="7"/>
  <c r="L1048" i="7"/>
  <c r="L1050" i="7"/>
  <c r="L1051" i="7"/>
  <c r="L1052" i="7"/>
  <c r="L1054" i="7"/>
  <c r="L1057" i="7"/>
  <c r="L1058" i="7"/>
  <c r="L1059" i="7"/>
  <c r="L1060" i="7"/>
  <c r="L1061" i="7"/>
  <c r="L1062" i="7"/>
  <c r="L1064" i="7"/>
  <c r="L1065" i="7"/>
  <c r="L1066" i="7"/>
  <c r="L1068" i="7"/>
  <c r="L2" i="7"/>
  <c r="B30" i="8"/>
  <c r="K30" i="8"/>
  <c r="B39" i="8"/>
  <c r="P3" i="7"/>
  <c r="P4" i="7"/>
  <c r="P5" i="7"/>
  <c r="P6" i="7"/>
  <c r="P7" i="7"/>
  <c r="P8" i="7"/>
  <c r="P9" i="7"/>
  <c r="P10" i="7"/>
  <c r="P11" i="7"/>
  <c r="P13" i="7"/>
  <c r="P14" i="7"/>
  <c r="P15" i="7"/>
  <c r="P16" i="7"/>
  <c r="P17" i="7"/>
  <c r="P18" i="7"/>
  <c r="P19" i="7"/>
  <c r="P20" i="7"/>
  <c r="P21" i="7"/>
  <c r="P22" i="7"/>
  <c r="P24" i="7"/>
  <c r="P25" i="7"/>
  <c r="P26" i="7"/>
  <c r="P27" i="7"/>
  <c r="P28" i="7"/>
  <c r="P29" i="7"/>
  <c r="P30" i="7"/>
  <c r="P31" i="7"/>
  <c r="P32" i="7"/>
  <c r="P33" i="7"/>
  <c r="P34" i="7"/>
  <c r="P36" i="7"/>
  <c r="P37" i="7"/>
  <c r="P38" i="7"/>
  <c r="P39" i="7"/>
  <c r="P40" i="7"/>
  <c r="P41" i="7"/>
  <c r="P42" i="7"/>
  <c r="P43" i="7"/>
  <c r="P44" i="7"/>
  <c r="P45" i="7"/>
  <c r="P46" i="7"/>
  <c r="P47" i="7"/>
  <c r="P50" i="7"/>
  <c r="P51" i="7"/>
  <c r="P52" i="7"/>
  <c r="P53" i="7"/>
  <c r="P54" i="7"/>
  <c r="P55" i="7"/>
  <c r="P56" i="7"/>
  <c r="P57" i="7"/>
  <c r="P58" i="7"/>
  <c r="P59" i="7"/>
  <c r="P60" i="7"/>
  <c r="P61" i="7"/>
  <c r="P64" i="7"/>
  <c r="P65" i="7"/>
  <c r="P66" i="7"/>
  <c r="P67" i="7"/>
  <c r="P68" i="7"/>
  <c r="P69" i="7"/>
  <c r="P70" i="7"/>
  <c r="P71" i="7"/>
  <c r="P72" i="7"/>
  <c r="P73" i="7"/>
  <c r="P74" i="7"/>
  <c r="P75" i="7"/>
  <c r="P78" i="7"/>
  <c r="P79" i="7"/>
  <c r="P80" i="7"/>
  <c r="P81" i="7"/>
  <c r="P82" i="7"/>
  <c r="P83" i="7"/>
  <c r="P84" i="7"/>
  <c r="P85" i="7"/>
  <c r="P86" i="7"/>
  <c r="P87" i="7"/>
  <c r="P88" i="7"/>
  <c r="P89" i="7"/>
  <c r="P92" i="7"/>
  <c r="P93" i="7"/>
  <c r="P94" i="7"/>
  <c r="P95" i="7"/>
  <c r="P96" i="7"/>
  <c r="P97" i="7"/>
  <c r="P98" i="7"/>
  <c r="P99" i="7"/>
  <c r="P100" i="7"/>
  <c r="P101" i="7"/>
  <c r="P102" i="7"/>
  <c r="P103" i="7"/>
  <c r="P107" i="7"/>
  <c r="P108" i="7"/>
  <c r="P109" i="7"/>
  <c r="P110" i="7"/>
  <c r="P111" i="7"/>
  <c r="P112" i="7"/>
  <c r="P113" i="7"/>
  <c r="P114" i="7"/>
  <c r="P115" i="7"/>
  <c r="P116" i="7"/>
  <c r="P117" i="7"/>
  <c r="P118" i="7"/>
  <c r="P122" i="7"/>
  <c r="P123" i="7"/>
  <c r="P124" i="7"/>
  <c r="P125" i="7"/>
  <c r="P126" i="7"/>
  <c r="P127" i="7"/>
  <c r="P128" i="7"/>
  <c r="P129" i="7"/>
  <c r="P130" i="7"/>
  <c r="P131" i="7"/>
  <c r="P132" i="7"/>
  <c r="P133" i="7"/>
  <c r="P2" i="7"/>
  <c r="C4" i="3"/>
  <c r="H7" i="3"/>
  <c r="C38" i="3"/>
  <c r="H29" i="3"/>
  <c r="B58" i="8"/>
  <c r="H25" i="3" s="1"/>
  <c r="B56" i="8"/>
  <c r="C56" i="8" s="1"/>
  <c r="B55" i="8"/>
  <c r="B54" i="8"/>
  <c r="B53" i="8"/>
  <c r="H19" i="3" s="1"/>
  <c r="B51" i="8"/>
  <c r="B52" i="8" s="1"/>
  <c r="C52" i="8" s="1"/>
  <c r="B50" i="8"/>
  <c r="C50" i="8" s="1"/>
  <c r="B49" i="8"/>
  <c r="C49" i="8" s="1"/>
  <c r="B47" i="8"/>
  <c r="C55" i="8"/>
  <c r="C54" i="8"/>
  <c r="L80" i="8"/>
  <c r="L79" i="8"/>
  <c r="L69" i="8"/>
  <c r="L64" i="8"/>
  <c r="L56" i="8"/>
  <c r="L46" i="8"/>
  <c r="K43" i="8"/>
  <c r="J43" i="8"/>
  <c r="I43" i="8"/>
  <c r="H43" i="8"/>
  <c r="G43" i="8"/>
  <c r="B43" i="8"/>
  <c r="K42" i="8"/>
  <c r="J42" i="8"/>
  <c r="I42" i="8"/>
  <c r="H42" i="8"/>
  <c r="G42" i="8"/>
  <c r="F42" i="8"/>
  <c r="E42" i="8"/>
  <c r="K41" i="8"/>
  <c r="J41" i="8"/>
  <c r="I41" i="8"/>
  <c r="H41" i="8"/>
  <c r="G41" i="8"/>
  <c r="F41" i="8"/>
  <c r="C41" i="8"/>
  <c r="B41" i="8"/>
  <c r="K40" i="8"/>
  <c r="J40" i="8"/>
  <c r="I40" i="8"/>
  <c r="H40" i="8"/>
  <c r="G40" i="8"/>
  <c r="F40" i="8"/>
  <c r="E40" i="8"/>
  <c r="D40" i="8"/>
  <c r="L37" i="8"/>
  <c r="K38" i="8"/>
  <c r="J38" i="8"/>
  <c r="B38" i="8"/>
  <c r="K37" i="8"/>
  <c r="J37" i="8"/>
  <c r="I37" i="8"/>
  <c r="H37" i="8"/>
  <c r="G37" i="8"/>
  <c r="F37" i="8"/>
  <c r="E37" i="8"/>
  <c r="D37" i="8"/>
  <c r="C37" i="8"/>
  <c r="K36" i="8"/>
  <c r="J36" i="8"/>
  <c r="I36" i="8"/>
  <c r="H36" i="8"/>
  <c r="G36" i="8"/>
  <c r="F36" i="8"/>
  <c r="E36" i="8"/>
  <c r="D36" i="8"/>
  <c r="K35" i="8"/>
  <c r="J35" i="8"/>
  <c r="I35" i="8"/>
  <c r="H35" i="8"/>
  <c r="G35" i="8"/>
  <c r="F35" i="8"/>
  <c r="E35" i="8"/>
  <c r="D35" i="8"/>
  <c r="K34" i="8"/>
  <c r="J34" i="8"/>
  <c r="I34" i="8"/>
  <c r="H34" i="8"/>
  <c r="B34" i="8"/>
  <c r="K33" i="8"/>
  <c r="J33" i="8"/>
  <c r="I33" i="8"/>
  <c r="H33" i="8"/>
  <c r="G33" i="8"/>
  <c r="F33" i="8"/>
  <c r="E33" i="8"/>
  <c r="D33" i="8"/>
  <c r="K32" i="8"/>
  <c r="J32" i="8"/>
  <c r="I32" i="8"/>
  <c r="H32" i="8"/>
  <c r="G32" i="8"/>
  <c r="F32" i="8"/>
  <c r="E32" i="8"/>
  <c r="D32" i="8"/>
  <c r="B31" i="8"/>
  <c r="K29" i="8"/>
  <c r="B29" i="8"/>
  <c r="K28" i="8"/>
  <c r="J28" i="8"/>
  <c r="I28" i="8"/>
  <c r="H28" i="8"/>
  <c r="G28" i="8"/>
  <c r="F28" i="8"/>
  <c r="E28" i="8"/>
  <c r="D28" i="8"/>
  <c r="L27" i="8"/>
  <c r="B27" i="8"/>
  <c r="K796" i="7"/>
  <c r="K782" i="7"/>
  <c r="K772" i="7"/>
  <c r="K759" i="7"/>
  <c r="K751" i="7"/>
  <c r="K749" i="7"/>
  <c r="K485" i="7"/>
  <c r="K484" i="7"/>
  <c r="K480" i="7"/>
  <c r="K471" i="7"/>
  <c r="K470" i="7"/>
  <c r="K466" i="7"/>
  <c r="K457" i="7"/>
  <c r="K456" i="7"/>
  <c r="K452" i="7"/>
  <c r="K122" i="7"/>
  <c r="K30" i="7"/>
  <c r="K29" i="7"/>
  <c r="K28" i="7"/>
  <c r="K27" i="7"/>
  <c r="K26" i="7"/>
  <c r="K25" i="7"/>
  <c r="K24" i="7"/>
  <c r="K22" i="7"/>
  <c r="K21" i="7"/>
  <c r="K20" i="7"/>
  <c r="K19" i="7"/>
  <c r="K18" i="7"/>
  <c r="K17" i="7"/>
  <c r="K16" i="7"/>
  <c r="K15" i="7"/>
  <c r="K14" i="7"/>
  <c r="K13" i="7"/>
  <c r="K11" i="7"/>
  <c r="K10" i="7"/>
  <c r="K9" i="7"/>
  <c r="K8" i="7"/>
  <c r="K7" i="7"/>
  <c r="K6" i="7"/>
  <c r="K5" i="7"/>
  <c r="K4" i="7"/>
  <c r="K3" i="7"/>
  <c r="K2" i="7"/>
  <c r="B57" i="8"/>
  <c r="C57" i="8" s="1"/>
  <c r="M2" i="8"/>
  <c r="E12" i="8" s="1"/>
  <c r="H13" i="3"/>
  <c r="H4" i="3"/>
  <c r="E5" i="3"/>
  <c r="C58" i="8" l="1"/>
  <c r="H16" i="3"/>
  <c r="C53" i="8"/>
  <c r="H22" i="3"/>
  <c r="A11" i="3"/>
  <c r="B48" i="8"/>
  <c r="C48" i="8" s="1"/>
  <c r="E8" i="3"/>
  <c r="C51" i="8"/>
  <c r="H10" i="3"/>
  <c r="C47" i="8"/>
  <c r="E13" i="8"/>
  <c r="E21" i="8"/>
  <c r="E2" i="8"/>
  <c r="E20" i="8"/>
  <c r="B20" i="8" s="1"/>
  <c r="E16" i="8"/>
  <c r="B28" i="3" s="1"/>
  <c r="A12" i="8"/>
  <c r="B12" i="8"/>
  <c r="B24" i="3"/>
  <c r="C24" i="3"/>
  <c r="D24" i="3" s="1"/>
  <c r="F24" i="3"/>
  <c r="A24" i="3"/>
  <c r="E24" i="3"/>
  <c r="E17" i="8"/>
  <c r="E10" i="8"/>
  <c r="E15" i="8"/>
  <c r="E8" i="8"/>
  <c r="E20" i="3" s="1"/>
  <c r="E11" i="8"/>
  <c r="E18" i="8"/>
  <c r="E9" i="8"/>
  <c r="E6" i="8"/>
  <c r="E4" i="8"/>
  <c r="E5" i="8"/>
  <c r="E7" i="8"/>
  <c r="E3" i="8"/>
  <c r="E19" i="8"/>
  <c r="E14" i="8"/>
  <c r="C59" i="8" l="1"/>
  <c r="A8" i="3"/>
  <c r="F28" i="3"/>
  <c r="A32" i="3"/>
  <c r="B22" i="8"/>
  <c r="B16" i="8"/>
  <c r="F32" i="3"/>
  <c r="A28" i="3"/>
  <c r="E32" i="3"/>
  <c r="A20" i="8"/>
  <c r="C20" i="8" s="1"/>
  <c r="A22" i="8"/>
  <c r="A16" i="8"/>
  <c r="E28" i="3"/>
  <c r="B32" i="3"/>
  <c r="C32" i="3"/>
  <c r="D32" i="3" s="1"/>
  <c r="C28" i="3"/>
  <c r="D28" i="3" s="1"/>
  <c r="C12" i="8"/>
  <c r="F20" i="3"/>
  <c r="E17" i="3"/>
  <c r="B17" i="3"/>
  <c r="F17" i="3"/>
  <c r="B5" i="8"/>
  <c r="A5" i="8"/>
  <c r="C17" i="3"/>
  <c r="D17" i="3" s="1"/>
  <c r="A17" i="3"/>
  <c r="A9" i="8"/>
  <c r="B9" i="8"/>
  <c r="C21" i="3"/>
  <c r="D21" i="3" s="1"/>
  <c r="B21" i="3"/>
  <c r="E21" i="3"/>
  <c r="A21" i="3"/>
  <c r="F21" i="3"/>
  <c r="F16" i="3"/>
  <c r="A4" i="8"/>
  <c r="B4" i="8"/>
  <c r="B16" i="3"/>
  <c r="C16" i="3"/>
  <c r="D16" i="3" s="1"/>
  <c r="E16" i="3"/>
  <c r="A16" i="3"/>
  <c r="C30" i="3"/>
  <c r="D30" i="3" s="1"/>
  <c r="A18" i="8"/>
  <c r="B18" i="8"/>
  <c r="B30" i="3"/>
  <c r="F30" i="3"/>
  <c r="A30" i="3"/>
  <c r="E30" i="3"/>
  <c r="A27" i="3"/>
  <c r="C27" i="3"/>
  <c r="D27" i="3" s="1"/>
  <c r="B15" i="8"/>
  <c r="A15" i="8"/>
  <c r="F27" i="3"/>
  <c r="E27" i="3"/>
  <c r="B27" i="3"/>
  <c r="F26" i="3"/>
  <c r="C26" i="3"/>
  <c r="D26" i="3" s="1"/>
  <c r="E26" i="3"/>
  <c r="A26" i="3"/>
  <c r="B14" i="8"/>
  <c r="B26" i="3"/>
  <c r="A14" i="8"/>
  <c r="C23" i="3"/>
  <c r="D23" i="3" s="1"/>
  <c r="A23" i="3"/>
  <c r="E23" i="3"/>
  <c r="F23" i="3"/>
  <c r="A11" i="8"/>
  <c r="B11" i="8"/>
  <c r="B23" i="3"/>
  <c r="C22" i="3"/>
  <c r="D22" i="3" s="1"/>
  <c r="A10" i="8"/>
  <c r="B10" i="8"/>
  <c r="B22" i="3"/>
  <c r="A22" i="3"/>
  <c r="F22" i="3"/>
  <c r="E22" i="3"/>
  <c r="E19" i="3"/>
  <c r="A19" i="3"/>
  <c r="C19" i="3"/>
  <c r="D19" i="3" s="1"/>
  <c r="F19" i="3"/>
  <c r="B7" i="8"/>
  <c r="A7" i="8"/>
  <c r="B19" i="3"/>
  <c r="E31" i="3"/>
  <c r="A31" i="3"/>
  <c r="A19" i="8"/>
  <c r="B19" i="8"/>
  <c r="F31" i="3"/>
  <c r="B31" i="3"/>
  <c r="C31" i="3"/>
  <c r="D31" i="3" s="1"/>
  <c r="E18" i="3"/>
  <c r="C18" i="3"/>
  <c r="D18" i="3" s="1"/>
  <c r="F18" i="3"/>
  <c r="B18" i="3"/>
  <c r="A6" i="8"/>
  <c r="A18" i="3"/>
  <c r="B6" i="8"/>
  <c r="A17" i="8"/>
  <c r="B29" i="3"/>
  <c r="B17" i="8"/>
  <c r="E29" i="3"/>
  <c r="F29" i="3"/>
  <c r="C29" i="3"/>
  <c r="D29" i="3" s="1"/>
  <c r="A29" i="3"/>
  <c r="B23" i="8"/>
  <c r="A23" i="8"/>
  <c r="A2" i="8"/>
  <c r="B2" i="8"/>
  <c r="F14" i="3"/>
  <c r="E14" i="3"/>
  <c r="B14" i="3"/>
  <c r="C14" i="3"/>
  <c r="D14" i="3" s="1"/>
  <c r="A14" i="3"/>
  <c r="A8" i="8"/>
  <c r="B8" i="8"/>
  <c r="B20" i="3"/>
  <c r="C20" i="3"/>
  <c r="D20" i="3" s="1"/>
  <c r="A20" i="3"/>
  <c r="B3" i="8"/>
  <c r="B15" i="3"/>
  <c r="C15" i="3"/>
  <c r="D15" i="3" s="1"/>
  <c r="F15" i="3"/>
  <c r="A15" i="3"/>
  <c r="E15" i="3"/>
  <c r="A3" i="8"/>
  <c r="B21" i="8"/>
  <c r="A21" i="8"/>
  <c r="E25" i="3"/>
  <c r="B13" i="8"/>
  <c r="F25" i="3"/>
  <c r="A13" i="8"/>
  <c r="A25" i="3"/>
  <c r="B25" i="3"/>
  <c r="C25" i="3"/>
  <c r="D25" i="3" s="1"/>
  <c r="C16" i="8" l="1"/>
  <c r="C22" i="8"/>
  <c r="C7" i="8"/>
  <c r="C21" i="8"/>
  <c r="C8" i="8"/>
  <c r="C23" i="8"/>
  <c r="C6" i="8"/>
  <c r="C14" i="8"/>
  <c r="C13" i="8"/>
  <c r="C17" i="8"/>
  <c r="B33" i="3"/>
  <c r="C19" i="8"/>
  <c r="C15" i="8"/>
  <c r="C3" i="8"/>
  <c r="C10" i="8"/>
  <c r="C4" i="8"/>
  <c r="C9" i="8"/>
  <c r="C2" i="8"/>
  <c r="C11" i="8"/>
  <c r="C18" i="8"/>
  <c r="E35" i="3"/>
  <c r="C5" i="8"/>
  <c r="E33" i="3" l="1"/>
  <c r="E34"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0662C2A-C35A-4089-AECE-F1E7873E34CA}" keepAlive="1" name="Forespørgsel - Tabel1" description="Forbindelse til forespørgslen 'Tabel1' i projektmappen." type="5" refreshedVersion="6" background="1">
    <dbPr connection="Provider=Microsoft.Mashup.OleDb.1;Data Source=$Workbook$;Location=Tabel1;Extended Properties=&quot;&quot;" command="SELECT * FROM [Tabel1]"/>
  </connection>
  <connection id="2" xr16:uid="{EC81BE5E-FDB3-4990-B1B1-3AB3BFA27B83}" keepAlive="1" name="Forespørgsel - Tabel1 (2)" description="Forbindelse til forespørgslen 'Tabel1 (2)' i projektmappen." type="5" refreshedVersion="6" background="1">
    <dbPr connection="Provider=Microsoft.Mashup.OleDb.1;Data Source=$Workbook$;Location=&quot;Tabel1 (2)&quot;;Extended Properties=&quot;&quot;" command="SELECT * FROM [Tabel1 (2)]"/>
  </connection>
</connections>
</file>

<file path=xl/sharedStrings.xml><?xml version="1.0" encoding="utf-8"?>
<sst xmlns="http://schemas.openxmlformats.org/spreadsheetml/2006/main" count="6134" uniqueCount="1487">
  <si>
    <t>Restaffald</t>
  </si>
  <si>
    <t>Pap</t>
  </si>
  <si>
    <t>Papir</t>
  </si>
  <si>
    <t>Fortroligt papir</t>
  </si>
  <si>
    <t>Glas</t>
  </si>
  <si>
    <t>Jern &amp; metal</t>
  </si>
  <si>
    <t>Madaffald</t>
  </si>
  <si>
    <t>Elskrot</t>
  </si>
  <si>
    <t>Haveaffald</t>
  </si>
  <si>
    <t>Affaldsfraktion</t>
  </si>
  <si>
    <t>Tømning</t>
  </si>
  <si>
    <t>Ringeordning</t>
  </si>
  <si>
    <t>Dagtilbud</t>
  </si>
  <si>
    <t>Døgntilbud</t>
  </si>
  <si>
    <t>Klinisk risikoaffald</t>
  </si>
  <si>
    <t>1 ugentlig</t>
  </si>
  <si>
    <t>Teknisk drift</t>
  </si>
  <si>
    <t>Ophalercontainer</t>
  </si>
  <si>
    <t>Palletanke, beholdere og tromler efter behov</t>
  </si>
  <si>
    <t>Træ (paller)</t>
  </si>
  <si>
    <t>Areal til opbevaring</t>
  </si>
  <si>
    <t>PVC</t>
  </si>
  <si>
    <t>Udekørende enheder</t>
  </si>
  <si>
    <t>Skole</t>
  </si>
  <si>
    <t>Legepladser</t>
  </si>
  <si>
    <t xml:space="preserve">Elskrot </t>
  </si>
  <si>
    <t>Tandpleje</t>
  </si>
  <si>
    <t>Gule plastbøtter</t>
  </si>
  <si>
    <t>Svømmebad</t>
  </si>
  <si>
    <t>Tromler og plastdunke</t>
  </si>
  <si>
    <t>Idrætsanlæg</t>
  </si>
  <si>
    <t>Museer/arkiv</t>
  </si>
  <si>
    <t>Storskrald ifm ændret udstilling</t>
  </si>
  <si>
    <t>Kulturhus</t>
  </si>
  <si>
    <t>Rengøring</t>
  </si>
  <si>
    <t>Biblioteker</t>
  </si>
  <si>
    <t>Bøger</t>
  </si>
  <si>
    <t>Typer</t>
  </si>
  <si>
    <t>Ejendomstype</t>
  </si>
  <si>
    <t>Antal medarbejdere</t>
  </si>
  <si>
    <t>Antal børn</t>
  </si>
  <si>
    <t>Antal beboere</t>
  </si>
  <si>
    <t>Type</t>
  </si>
  <si>
    <t>Navn</t>
  </si>
  <si>
    <t>Valg1</t>
  </si>
  <si>
    <t>Valg2</t>
  </si>
  <si>
    <t>Valg3</t>
  </si>
  <si>
    <t>Valg4</t>
  </si>
  <si>
    <t>Valg5</t>
  </si>
  <si>
    <t>Valg6</t>
  </si>
  <si>
    <t>Valg7</t>
  </si>
  <si>
    <t>Valg8</t>
  </si>
  <si>
    <t>Valg9</t>
  </si>
  <si>
    <t>Valg10</t>
  </si>
  <si>
    <t>660 liter</t>
  </si>
  <si>
    <t>700 liter</t>
  </si>
  <si>
    <t>140 liter</t>
  </si>
  <si>
    <t>240 liter</t>
  </si>
  <si>
    <t xml:space="preserve">660 liter </t>
  </si>
  <si>
    <t xml:space="preserve">240 liter </t>
  </si>
  <si>
    <t xml:space="preserve">140 liter </t>
  </si>
  <si>
    <t>240 liter eller en kasse</t>
  </si>
  <si>
    <t>61-120</t>
  </si>
  <si>
    <t>121-180</t>
  </si>
  <si>
    <t>181-240</t>
  </si>
  <si>
    <t>241-300</t>
  </si>
  <si>
    <t>301-360</t>
  </si>
  <si>
    <t>361-420</t>
  </si>
  <si>
    <t>421-480</t>
  </si>
  <si>
    <t>481-540</t>
  </si>
  <si>
    <t>Antal brugere</t>
  </si>
  <si>
    <t>Antal</t>
  </si>
  <si>
    <t>Lille</t>
  </si>
  <si>
    <t>Lille (uden cafe o/e borgerservice)</t>
  </si>
  <si>
    <t>21-40</t>
  </si>
  <si>
    <t>41-60</t>
  </si>
  <si>
    <t>61-80</t>
  </si>
  <si>
    <t>81-100</t>
  </si>
  <si>
    <t>41-80</t>
  </si>
  <si>
    <t>81-120</t>
  </si>
  <si>
    <t>121-160</t>
  </si>
  <si>
    <t>161-200</t>
  </si>
  <si>
    <t>201-240</t>
  </si>
  <si>
    <t>241-280</t>
  </si>
  <si>
    <t>281-340</t>
  </si>
  <si>
    <t>101-120</t>
  </si>
  <si>
    <t>121-140</t>
  </si>
  <si>
    <t>141-160</t>
  </si>
  <si>
    <t>161-180</t>
  </si>
  <si>
    <t>Lille (uden mad o/e stævner)</t>
  </si>
  <si>
    <t>Stor (med mad o/e stævner)</t>
  </si>
  <si>
    <t>Bemandet</t>
  </si>
  <si>
    <t>Ubemandet</t>
  </si>
  <si>
    <t>101-200</t>
  </si>
  <si>
    <t>201-300</t>
  </si>
  <si>
    <t>301-400</t>
  </si>
  <si>
    <t>401-500</t>
  </si>
  <si>
    <t>Med cafe</t>
  </si>
  <si>
    <t>Uden cafe</t>
  </si>
  <si>
    <t>Med lager</t>
  </si>
  <si>
    <t>201-400</t>
  </si>
  <si>
    <t>401-600</t>
  </si>
  <si>
    <t>601-800</t>
  </si>
  <si>
    <t>801-1000</t>
  </si>
  <si>
    <t>1001-1200</t>
  </si>
  <si>
    <t>1201-1400</t>
  </si>
  <si>
    <t>Mellem</t>
  </si>
  <si>
    <t>Stor (med bilværksted)</t>
  </si>
  <si>
    <t>26-50</t>
  </si>
  <si>
    <t>51-75</t>
  </si>
  <si>
    <t>75-100</t>
  </si>
  <si>
    <t>Bygherrestandard for renovationsberegning</t>
  </si>
  <si>
    <t>21-30</t>
  </si>
  <si>
    <t>Valg</t>
  </si>
  <si>
    <t>Beholdertype</t>
  </si>
  <si>
    <t>A</t>
  </si>
  <si>
    <t>B</t>
  </si>
  <si>
    <t>C</t>
  </si>
  <si>
    <t>D</t>
  </si>
  <si>
    <t>E</t>
  </si>
  <si>
    <t>F</t>
  </si>
  <si>
    <t>G</t>
  </si>
  <si>
    <t>H</t>
  </si>
  <si>
    <t>I</t>
  </si>
  <si>
    <t>J</t>
  </si>
  <si>
    <t>Dagtilbud-K-1</t>
  </si>
  <si>
    <t>Dagtilbud-K-2</t>
  </si>
  <si>
    <t>Dagtilbud-K-3</t>
  </si>
  <si>
    <t>Dagtilbud-K-4</t>
  </si>
  <si>
    <t>Dagtilbud-K-5</t>
  </si>
  <si>
    <t>Dagtilbud-K-6</t>
  </si>
  <si>
    <t>Dagtilbud-K-8</t>
  </si>
  <si>
    <t>Dagtilbud-L-1</t>
  </si>
  <si>
    <t>Dagtilbud-L-2</t>
  </si>
  <si>
    <t>Dagtilbud-L-3</t>
  </si>
  <si>
    <t>Dagtilbud-L-4</t>
  </si>
  <si>
    <t>Dagtilbud-L-5</t>
  </si>
  <si>
    <t>Dagtilbud-L-6</t>
  </si>
  <si>
    <t>Dagtilbud-L-8</t>
  </si>
  <si>
    <t>Dagtilbud-L-9</t>
  </si>
  <si>
    <t>Dagtilbud-M-1</t>
  </si>
  <si>
    <t>Dagtilbud-M-2</t>
  </si>
  <si>
    <t>Dagtilbud-M-3</t>
  </si>
  <si>
    <t>Dagtilbud-M-4</t>
  </si>
  <si>
    <t>Dagtilbud-M-5</t>
  </si>
  <si>
    <t>Dagtilbud-M-6</t>
  </si>
  <si>
    <t>Dagtilbud-M-8</t>
  </si>
  <si>
    <t>Dagtilbud-M-9</t>
  </si>
  <si>
    <t>Dagtilbud-M-12</t>
  </si>
  <si>
    <t>Dagtilbud-N-1</t>
  </si>
  <si>
    <t>Dagtilbud-N-2</t>
  </si>
  <si>
    <t>Dagtilbud-N-3</t>
  </si>
  <si>
    <t>Dagtilbud-N-4</t>
  </si>
  <si>
    <t>Dagtilbud-N-5</t>
  </si>
  <si>
    <t>Dagtilbud-N-6</t>
  </si>
  <si>
    <t>Dagtilbud-N-8</t>
  </si>
  <si>
    <t>Dagtilbud-N-9</t>
  </si>
  <si>
    <t>Dagtilbud-N-12</t>
  </si>
  <si>
    <t>Dagtilbud-O-1</t>
  </si>
  <si>
    <t>Dagtilbud-O-2</t>
  </si>
  <si>
    <t>Dagtilbud-O-3</t>
  </si>
  <si>
    <t>Dagtilbud-O-4</t>
  </si>
  <si>
    <t>Dagtilbud-O-5</t>
  </si>
  <si>
    <t>Dagtilbud-O-6</t>
  </si>
  <si>
    <t>Dagtilbud-O-8</t>
  </si>
  <si>
    <t>Dagtilbud-O-9</t>
  </si>
  <si>
    <t>Dagtilbud-O-12</t>
  </si>
  <si>
    <t>K</t>
  </si>
  <si>
    <t>L</t>
  </si>
  <si>
    <t>M</t>
  </si>
  <si>
    <t>N</t>
  </si>
  <si>
    <t>O</t>
  </si>
  <si>
    <t>P</t>
  </si>
  <si>
    <t>Q</t>
  </si>
  <si>
    <t>R</t>
  </si>
  <si>
    <t>S</t>
  </si>
  <si>
    <t>Dagtilbud-P-1</t>
  </si>
  <si>
    <t>Dagtilbud-P-2</t>
  </si>
  <si>
    <t>Dagtilbud-P-3</t>
  </si>
  <si>
    <t>Dagtilbud-P-4</t>
  </si>
  <si>
    <t>Dagtilbud-P-5</t>
  </si>
  <si>
    <t>Dagtilbud-P-6</t>
  </si>
  <si>
    <t>Dagtilbud-P-8</t>
  </si>
  <si>
    <t>Dagtilbud-P-9</t>
  </si>
  <si>
    <t>Dagtilbud-P-12</t>
  </si>
  <si>
    <t>Dagtilbud-Q-1</t>
  </si>
  <si>
    <t>Dagtilbud-Q-2</t>
  </si>
  <si>
    <t>Dagtilbud-Q-3</t>
  </si>
  <si>
    <t>Dagtilbud-Q-4</t>
  </si>
  <si>
    <t>Dagtilbud-Q-5</t>
  </si>
  <si>
    <t>Dagtilbud-Q-6</t>
  </si>
  <si>
    <t>Dagtilbud-Q-8</t>
  </si>
  <si>
    <t>Dagtilbud-Q-9</t>
  </si>
  <si>
    <t>Dagtilbud-Q-12</t>
  </si>
  <si>
    <t>Dagtilbud-R-1</t>
  </si>
  <si>
    <t>Dagtilbud-R-2</t>
  </si>
  <si>
    <t>Dagtilbud-R-3</t>
  </si>
  <si>
    <t>Dagtilbud-R-4</t>
  </si>
  <si>
    <t>Dagtilbud-R-5</t>
  </si>
  <si>
    <t>Dagtilbud-R-6</t>
  </si>
  <si>
    <t>Dagtilbud-R-8</t>
  </si>
  <si>
    <t>Dagtilbud-R-9</t>
  </si>
  <si>
    <t>Dagtilbud-R-12</t>
  </si>
  <si>
    <t>Dagtilbud-S-1</t>
  </si>
  <si>
    <t>Dagtilbud-S-2</t>
  </si>
  <si>
    <t>Dagtilbud-S-3</t>
  </si>
  <si>
    <t>Dagtilbud-S-4</t>
  </si>
  <si>
    <t>Dagtilbud-S-5</t>
  </si>
  <si>
    <t>Dagtilbud-S-6</t>
  </si>
  <si>
    <t>Dagtilbud-S-8</t>
  </si>
  <si>
    <t>Dagtilbud-S-9</t>
  </si>
  <si>
    <t>Dagtilbud-S-12</t>
  </si>
  <si>
    <t>Døgntilbud-T-1</t>
  </si>
  <si>
    <t>Døgntilbud-T-2</t>
  </si>
  <si>
    <t>Døgntilbud-T-3</t>
  </si>
  <si>
    <t>Døgntilbud-T-4</t>
  </si>
  <si>
    <t>Døgntilbud-T-5</t>
  </si>
  <si>
    <t>Døgntilbud-T-6</t>
  </si>
  <si>
    <t>Døgntilbud-T-7</t>
  </si>
  <si>
    <t>Døgntilbud-T-9</t>
  </si>
  <si>
    <t>Døgntilbud-T-10</t>
  </si>
  <si>
    <t>Døgntilbud-T-13</t>
  </si>
  <si>
    <t>Døgntilbud-T-14</t>
  </si>
  <si>
    <t>Døgntilbud-U-1</t>
  </si>
  <si>
    <t>Døgntilbud-U-2</t>
  </si>
  <si>
    <t>Døgntilbud-U-3</t>
  </si>
  <si>
    <t>Døgntilbud-U-4</t>
  </si>
  <si>
    <t>Døgntilbud-U-5</t>
  </si>
  <si>
    <t>Døgntilbud-U-6</t>
  </si>
  <si>
    <t>Døgntilbud-U-7</t>
  </si>
  <si>
    <t>Døgntilbud-U-9</t>
  </si>
  <si>
    <t>Døgntilbud-U-10</t>
  </si>
  <si>
    <t>Døgntilbud-U-13</t>
  </si>
  <si>
    <t>Døgntilbud-U-14</t>
  </si>
  <si>
    <t>Døgntilbud-V-1</t>
  </si>
  <si>
    <t>Døgntilbud-V-2</t>
  </si>
  <si>
    <t>Døgntilbud-V-3</t>
  </si>
  <si>
    <t>Døgntilbud-V-4</t>
  </si>
  <si>
    <t>Døgntilbud-V-5</t>
  </si>
  <si>
    <t>Døgntilbud-V-6</t>
  </si>
  <si>
    <t>Døgntilbud-V-7</t>
  </si>
  <si>
    <t>Døgntilbud-V-9</t>
  </si>
  <si>
    <t>Døgntilbud-V-10</t>
  </si>
  <si>
    <t>Døgntilbud-V-13</t>
  </si>
  <si>
    <t>Døgntilbud-V-14</t>
  </si>
  <si>
    <t>Døgntilbud-W-1</t>
  </si>
  <si>
    <t>Døgntilbud-W-2</t>
  </si>
  <si>
    <t>Døgntilbud-W-3</t>
  </si>
  <si>
    <t>Døgntilbud-W-4</t>
  </si>
  <si>
    <t>Døgntilbud-W-5</t>
  </si>
  <si>
    <t>Døgntilbud-W-6</t>
  </si>
  <si>
    <t>Døgntilbud-W-7</t>
  </si>
  <si>
    <t>Døgntilbud-W-9</t>
  </si>
  <si>
    <t>Døgntilbud-W-10</t>
  </si>
  <si>
    <t>Døgntilbud-W-13</t>
  </si>
  <si>
    <t>Døgntilbud-W-14</t>
  </si>
  <si>
    <t>Døgntilbud-X-1</t>
  </si>
  <si>
    <t>Døgntilbud-X-2</t>
  </si>
  <si>
    <t>Døgntilbud-X-3</t>
  </si>
  <si>
    <t>Døgntilbud-X-4</t>
  </si>
  <si>
    <t>Døgntilbud-X-5</t>
  </si>
  <si>
    <t>Døgntilbud-X-6</t>
  </si>
  <si>
    <t>Døgntilbud-X-7</t>
  </si>
  <si>
    <t>Døgntilbud-X-9</t>
  </si>
  <si>
    <t>Døgntilbud-X-10</t>
  </si>
  <si>
    <t>Døgntilbud-X-13</t>
  </si>
  <si>
    <t>Døgntilbud-X-14</t>
  </si>
  <si>
    <t>Døgntilbud-X-15</t>
  </si>
  <si>
    <t>Døgntilbud-Y-1</t>
  </si>
  <si>
    <t>Døgntilbud-Y-2</t>
  </si>
  <si>
    <t>Døgntilbud-Y-3</t>
  </si>
  <si>
    <t>Døgntilbud-Y-4</t>
  </si>
  <si>
    <t>Døgntilbud-Y-5</t>
  </si>
  <si>
    <t>Døgntilbud-Y-6</t>
  </si>
  <si>
    <t>Døgntilbud-Y-7</t>
  </si>
  <si>
    <t>Døgntilbud-Y-9</t>
  </si>
  <si>
    <t>Døgntilbud-Y-10</t>
  </si>
  <si>
    <t>Døgntilbud-Y-13</t>
  </si>
  <si>
    <t>Døgntilbud-Y-14</t>
  </si>
  <si>
    <t>Døgntilbud-Y-15</t>
  </si>
  <si>
    <t>Døgntilbud-Z-1</t>
  </si>
  <si>
    <t>Døgntilbud-Z-2</t>
  </si>
  <si>
    <t>Døgntilbud-Z-3</t>
  </si>
  <si>
    <t>Døgntilbud-Z-4</t>
  </si>
  <si>
    <t>Døgntilbud-Z-5</t>
  </si>
  <si>
    <t>Døgntilbud-Z-6</t>
  </si>
  <si>
    <t>Døgntilbud-Z-7</t>
  </si>
  <si>
    <t>Døgntilbud-Z-9</t>
  </si>
  <si>
    <t>Døgntilbud-Z-10</t>
  </si>
  <si>
    <t>Døgntilbud-Z-13</t>
  </si>
  <si>
    <t>Døgntilbud-Z-14</t>
  </si>
  <si>
    <t>Døgntilbud-Z-15</t>
  </si>
  <si>
    <t>Døgntilbud-AA-1</t>
  </si>
  <si>
    <t>Døgntilbud-AA-2</t>
  </si>
  <si>
    <t>Døgntilbud-AA-3</t>
  </si>
  <si>
    <t>Døgntilbud-AA-4</t>
  </si>
  <si>
    <t>Døgntilbud-AA-5</t>
  </si>
  <si>
    <t>Døgntilbud-AA-6</t>
  </si>
  <si>
    <t>Døgntilbud-AA-7</t>
  </si>
  <si>
    <t>Døgntilbud-AA-9</t>
  </si>
  <si>
    <t>Døgntilbud-AA-10</t>
  </si>
  <si>
    <t>Døgntilbud-AA-13</t>
  </si>
  <si>
    <t>Døgntilbud-AA-14</t>
  </si>
  <si>
    <t>Døgntilbud-AA-15</t>
  </si>
  <si>
    <t>Døgntilbud-AB-1</t>
  </si>
  <si>
    <t>Døgntilbud-AB-2</t>
  </si>
  <si>
    <t>Døgntilbud-AB-3</t>
  </si>
  <si>
    <t>Døgntilbud-AB-4</t>
  </si>
  <si>
    <t>Døgntilbud-AB-5</t>
  </si>
  <si>
    <t>Døgntilbud-AB-6</t>
  </si>
  <si>
    <t>Døgntilbud-AB-7</t>
  </si>
  <si>
    <t>Døgntilbud-AB-9</t>
  </si>
  <si>
    <t>Døgntilbud-AB-10</t>
  </si>
  <si>
    <t>Døgntilbud-AB-13</t>
  </si>
  <si>
    <t>Døgntilbud-AB-14</t>
  </si>
  <si>
    <t>Døgntilbud-AB-15</t>
  </si>
  <si>
    <t>Teknisk drift-AH-1</t>
  </si>
  <si>
    <t>Teknisk drift-AH-2</t>
  </si>
  <si>
    <t>Teknisk drift-AH-3</t>
  </si>
  <si>
    <t>Teknisk drift-AH-4</t>
  </si>
  <si>
    <t>Teknisk drift-AH-5</t>
  </si>
  <si>
    <t>Teknisk drift-AH-6</t>
  </si>
  <si>
    <t>Teknisk drift-AH-8</t>
  </si>
  <si>
    <t>Teknisk drift-AH-11</t>
  </si>
  <si>
    <t>Teknisk drift-AH-12</t>
  </si>
  <si>
    <t>Teknisk drift-AH-13</t>
  </si>
  <si>
    <t>Teknisk drift-AH-14</t>
  </si>
  <si>
    <t>Teknisk drift-AI-1</t>
  </si>
  <si>
    <t>Teknisk drift-AI-2</t>
  </si>
  <si>
    <t>Teknisk drift-AI-3</t>
  </si>
  <si>
    <t>Teknisk drift-AI-4</t>
  </si>
  <si>
    <t>Teknisk drift-AI-5</t>
  </si>
  <si>
    <t>Teknisk drift-AI-6</t>
  </si>
  <si>
    <t>Teknisk drift-AI-8</t>
  </si>
  <si>
    <t>Teknisk drift-AI-11</t>
  </si>
  <si>
    <t>Teknisk drift-AI-12</t>
  </si>
  <si>
    <t>Teknisk drift-AI-13</t>
  </si>
  <si>
    <t>Teknisk drift-AI-14</t>
  </si>
  <si>
    <t>Teknisk drift-AJ-1</t>
  </si>
  <si>
    <t>Teknisk drift-AJ-2</t>
  </si>
  <si>
    <t>Teknisk drift-AJ-3</t>
  </si>
  <si>
    <t>Teknisk drift-AJ-4</t>
  </si>
  <si>
    <t>Teknisk drift-AJ-5</t>
  </si>
  <si>
    <t>Teknisk drift-AJ-6</t>
  </si>
  <si>
    <t>Teknisk drift-AJ-8</t>
  </si>
  <si>
    <t>Teknisk drift-AJ-11</t>
  </si>
  <si>
    <t>Teknisk drift-AJ-12</t>
  </si>
  <si>
    <t>Teknisk drift-AJ-13</t>
  </si>
  <si>
    <t>Teknisk drift-AJ-14</t>
  </si>
  <si>
    <t>Udekørende enheder-AK-1</t>
  </si>
  <si>
    <t>Udekørende enheder-AK-2</t>
  </si>
  <si>
    <t>Udekørende enheder-AK-3</t>
  </si>
  <si>
    <t>Udekørende enheder-AK-4</t>
  </si>
  <si>
    <t>Udekørende enheder-AK-5</t>
  </si>
  <si>
    <t>Udekørende enheder-AK-6</t>
  </si>
  <si>
    <t>Udekørende enheder-AK-7</t>
  </si>
  <si>
    <t>Udekørende enheder-AK-9</t>
  </si>
  <si>
    <t>Udekørende enheder-AK-12</t>
  </si>
  <si>
    <t>Udekørende enheder-AL-1</t>
  </si>
  <si>
    <t>Udekørende enheder-AL-2</t>
  </si>
  <si>
    <t>Udekørende enheder-AL-3</t>
  </si>
  <si>
    <t>Udekørende enheder-AL-4</t>
  </si>
  <si>
    <t>Udekørende enheder-AL-5</t>
  </si>
  <si>
    <t>Udekørende enheder-AL-6</t>
  </si>
  <si>
    <t>Udekørende enheder-AL-7</t>
  </si>
  <si>
    <t>Udekørende enheder-AL-9</t>
  </si>
  <si>
    <t>Udekørende enheder-AL-12</t>
  </si>
  <si>
    <t>Udekørende enheder-AM-1</t>
  </si>
  <si>
    <t>Udekørende enheder-AM-2</t>
  </si>
  <si>
    <t>Udekørende enheder-AM-3</t>
  </si>
  <si>
    <t>Udekørende enheder-AM-4</t>
  </si>
  <si>
    <t>Udekørende enheder-AM-5</t>
  </si>
  <si>
    <t>Udekørende enheder-AM-6</t>
  </si>
  <si>
    <t>Udekørende enheder-AM-7</t>
  </si>
  <si>
    <t>Udekørende enheder-AM-9</t>
  </si>
  <si>
    <t>Udekørende enheder-AM-12</t>
  </si>
  <si>
    <t>Udekørende enheder-AN-1</t>
  </si>
  <si>
    <t>Udekørende enheder-AN-2</t>
  </si>
  <si>
    <t>Udekørende enheder-AN-3</t>
  </si>
  <si>
    <t>Udekørende enheder-AN-4</t>
  </si>
  <si>
    <t>Udekørende enheder-AN-5</t>
  </si>
  <si>
    <t>Udekørende enheder-AN-6</t>
  </si>
  <si>
    <t>Udekørende enheder-AN-7</t>
  </si>
  <si>
    <t>Udekørende enheder-AN-9</t>
  </si>
  <si>
    <t>Udekørende enheder-AN-12</t>
  </si>
  <si>
    <t>Udekørende enheder-AO-1</t>
  </si>
  <si>
    <t>Udekørende enheder-AO-2</t>
  </si>
  <si>
    <t>Udekørende enheder-AO-3</t>
  </si>
  <si>
    <t>Udekørende enheder-AO-4</t>
  </si>
  <si>
    <t>Udekørende enheder-AO-5</t>
  </si>
  <si>
    <t>Udekørende enheder-AO-6</t>
  </si>
  <si>
    <t>Udekørende enheder-AO-7</t>
  </si>
  <si>
    <t>Udekørende enheder-AO-9</t>
  </si>
  <si>
    <t>Udekørende enheder-AO-12</t>
  </si>
  <si>
    <t>Skole-AP-1</t>
  </si>
  <si>
    <t>Skole-AP-2</t>
  </si>
  <si>
    <t>Skole-AP-3</t>
  </si>
  <si>
    <t>Skole-AP-4</t>
  </si>
  <si>
    <t>Skole-AP-5</t>
  </si>
  <si>
    <t>Skole-AP-6</t>
  </si>
  <si>
    <t>Skole-AP-8</t>
  </si>
  <si>
    <t>Skole-AP-9</t>
  </si>
  <si>
    <t>Skole-AP-12</t>
  </si>
  <si>
    <t>Skole-AP-13</t>
  </si>
  <si>
    <t>Skole-AQ-1</t>
  </si>
  <si>
    <t>Skole-AQ-2</t>
  </si>
  <si>
    <t>Skole-AQ-3</t>
  </si>
  <si>
    <t>Skole-AQ-4</t>
  </si>
  <si>
    <t>Skole-AQ-5</t>
  </si>
  <si>
    <t>Skole-AQ-6</t>
  </si>
  <si>
    <t>Skole-AQ-8</t>
  </si>
  <si>
    <t>Skole-AQ-9</t>
  </si>
  <si>
    <t>Skole-AQ-12</t>
  </si>
  <si>
    <t>Skole-AQ-13</t>
  </si>
  <si>
    <t>Skole-AR-1</t>
  </si>
  <si>
    <t>Skole-AR-2</t>
  </si>
  <si>
    <t>Skole-AR-3</t>
  </si>
  <si>
    <t>Skole-AR-4</t>
  </si>
  <si>
    <t>Skole-AR-5</t>
  </si>
  <si>
    <t>Skole-AR-6</t>
  </si>
  <si>
    <t>Skole-AR-8</t>
  </si>
  <si>
    <t>Skole-AR-9</t>
  </si>
  <si>
    <t>Skole-AR-12</t>
  </si>
  <si>
    <t>Skole-AR-13</t>
  </si>
  <si>
    <t>Skole-AS-1</t>
  </si>
  <si>
    <t>Skole-AS-2</t>
  </si>
  <si>
    <t>Skole-AS-3</t>
  </si>
  <si>
    <t>Skole-AS-4</t>
  </si>
  <si>
    <t>Skole-AS-5</t>
  </si>
  <si>
    <t>Skole-AS-6</t>
  </si>
  <si>
    <t>Skole-AS-8</t>
  </si>
  <si>
    <t>Skole-AS-9</t>
  </si>
  <si>
    <t>Skole-AS-12</t>
  </si>
  <si>
    <t>Skole-AS-13</t>
  </si>
  <si>
    <t>Skole-AT-1</t>
  </si>
  <si>
    <t>Skole-AT-2</t>
  </si>
  <si>
    <t>Skole-AT-3</t>
  </si>
  <si>
    <t>Skole-AT-4</t>
  </si>
  <si>
    <t>Skole-AT-5</t>
  </si>
  <si>
    <t>Skole-AT-6</t>
  </si>
  <si>
    <t>Skole-AT-8</t>
  </si>
  <si>
    <t>Skole-AT-9</t>
  </si>
  <si>
    <t>Skole-AT-12</t>
  </si>
  <si>
    <t>Skole-AT-13</t>
  </si>
  <si>
    <t>Skole-AU-1</t>
  </si>
  <si>
    <t>Skole-AU-2</t>
  </si>
  <si>
    <t>Skole-AU-3</t>
  </si>
  <si>
    <t>Skole-AU-4</t>
  </si>
  <si>
    <t>Skole-AU-5</t>
  </si>
  <si>
    <t>Skole-AU-6</t>
  </si>
  <si>
    <t>Skole-AU-8</t>
  </si>
  <si>
    <t>Skole-AU-9</t>
  </si>
  <si>
    <t>Skole-AU-12</t>
  </si>
  <si>
    <t>Skole-AU-13</t>
  </si>
  <si>
    <t>Skole-AV-1</t>
  </si>
  <si>
    <t>Skole-AV-2</t>
  </si>
  <si>
    <t>Skole-AV-3</t>
  </si>
  <si>
    <t>Skole-AV-4</t>
  </si>
  <si>
    <t>Skole-AV-5</t>
  </si>
  <si>
    <t>Skole-AV-6</t>
  </si>
  <si>
    <t>Skole-AV-8</t>
  </si>
  <si>
    <t>Skole-AV-9</t>
  </si>
  <si>
    <t>Skole-AV-12</t>
  </si>
  <si>
    <t>Skole-AV-13</t>
  </si>
  <si>
    <t>Skole-AW-1</t>
  </si>
  <si>
    <t>Skole-AW-2</t>
  </si>
  <si>
    <t>Skole-AW-3</t>
  </si>
  <si>
    <t>Skole-AW-4</t>
  </si>
  <si>
    <t>Skole-AW-5</t>
  </si>
  <si>
    <t>Skole-AW-6</t>
  </si>
  <si>
    <t>Skole-AW-8</t>
  </si>
  <si>
    <t>Skole-AW-9</t>
  </si>
  <si>
    <t>Skole-AW-12</t>
  </si>
  <si>
    <t>Skole-AW-13</t>
  </si>
  <si>
    <t>Legepladser-AX-1</t>
  </si>
  <si>
    <t>Legepladser-AX-2</t>
  </si>
  <si>
    <t>Legepladser-AX-3</t>
  </si>
  <si>
    <t>Legepladser-AX-4</t>
  </si>
  <si>
    <t>Legepladser-AX-5</t>
  </si>
  <si>
    <t>Legepladser-AX-7</t>
  </si>
  <si>
    <t>Tandpleje-AY-1</t>
  </si>
  <si>
    <t>Tandpleje-AY-2</t>
  </si>
  <si>
    <t>Tandpleje-AY-3</t>
  </si>
  <si>
    <t>Tandpleje-AY-4</t>
  </si>
  <si>
    <t>Tandpleje-AY-5</t>
  </si>
  <si>
    <t>Tandpleje-AY-6</t>
  </si>
  <si>
    <t>Tandpleje-AY-7</t>
  </si>
  <si>
    <t>Tandpleje-AY-9</t>
  </si>
  <si>
    <t>Tandpleje-AZ-1</t>
  </si>
  <si>
    <t>Tandpleje-AZ-2</t>
  </si>
  <si>
    <t>Tandpleje-AZ-3</t>
  </si>
  <si>
    <t>Tandpleje-AZ-4</t>
  </si>
  <si>
    <t>Tandpleje-AZ-5</t>
  </si>
  <si>
    <t>Tandpleje-AZ-6</t>
  </si>
  <si>
    <t>Tandpleje-AZ-7</t>
  </si>
  <si>
    <t>Tandpleje-AZ-9</t>
  </si>
  <si>
    <t>Tandpleje-BA-1</t>
  </si>
  <si>
    <t>Tandpleje-BA-2</t>
  </si>
  <si>
    <t>Tandpleje-BA-3</t>
  </si>
  <si>
    <t>Tandpleje-BA-4</t>
  </si>
  <si>
    <t>Tandpleje-BA-5</t>
  </si>
  <si>
    <t>Tandpleje-BA-6</t>
  </si>
  <si>
    <t>Tandpleje-BA-7</t>
  </si>
  <si>
    <t>Tandpleje-BA-9</t>
  </si>
  <si>
    <t>Tandpleje-BB-1</t>
  </si>
  <si>
    <t>Tandpleje-BB-2</t>
  </si>
  <si>
    <t>Tandpleje-BB-3</t>
  </si>
  <si>
    <t>Tandpleje-BB-4</t>
  </si>
  <si>
    <t>Tandpleje-BB-5</t>
  </si>
  <si>
    <t>Tandpleje-BB-6</t>
  </si>
  <si>
    <t>Tandpleje-BB-7</t>
  </si>
  <si>
    <t>Tandpleje-BB-9</t>
  </si>
  <si>
    <t>Tandpleje-BB-10</t>
  </si>
  <si>
    <t>Svømmebad-BC-1</t>
  </si>
  <si>
    <t>Svømmebad-BC-2</t>
  </si>
  <si>
    <t>Svømmebad-BC-3</t>
  </si>
  <si>
    <t>Svømmebad-BC-4</t>
  </si>
  <si>
    <t>Svømmebad-BC-5</t>
  </si>
  <si>
    <t>Svømmebad-BC-6</t>
  </si>
  <si>
    <t>Svømmebad-BC-8</t>
  </si>
  <si>
    <t>Svømmebad-BD-1</t>
  </si>
  <si>
    <t>Svømmebad-BD-2</t>
  </si>
  <si>
    <t>Svømmebad-BD-3</t>
  </si>
  <si>
    <t>Svømmebad-BD-4</t>
  </si>
  <si>
    <t>Svømmebad-BD-5</t>
  </si>
  <si>
    <t>Svømmebad-BD-6</t>
  </si>
  <si>
    <t>Svømmebad-BD-8</t>
  </si>
  <si>
    <t>Svømmebad-BD-11</t>
  </si>
  <si>
    <t>Svømmebad-BD-12</t>
  </si>
  <si>
    <t>Svømmebad-BD-13</t>
  </si>
  <si>
    <t>Idrætsanlæg-BE-1</t>
  </si>
  <si>
    <t>Idrætsanlæg-BE-2</t>
  </si>
  <si>
    <t>Idrætsanlæg-BE-3</t>
  </si>
  <si>
    <t>Idrætsanlæg-BE-4</t>
  </si>
  <si>
    <t>Idrætsanlæg-BE-5</t>
  </si>
  <si>
    <t>Idrætsanlæg-BE-6</t>
  </si>
  <si>
    <t>Idrætsanlæg-BE-8</t>
  </si>
  <si>
    <t>Idrætsanlæg-BF-1</t>
  </si>
  <si>
    <t>Idrætsanlæg-BF-2</t>
  </si>
  <si>
    <t>Idrætsanlæg-BF-3</t>
  </si>
  <si>
    <t>Idrætsanlæg-BF-4</t>
  </si>
  <si>
    <t>Idrætsanlæg-BF-5</t>
  </si>
  <si>
    <t>Idrætsanlæg-BF-6</t>
  </si>
  <si>
    <t>Idrætsanlæg-BF-8</t>
  </si>
  <si>
    <t>Idrætsanlæg-BF-11</t>
  </si>
  <si>
    <t>Idrætsanlæg-BF-12</t>
  </si>
  <si>
    <t>Idrætsanlæg-BF-13</t>
  </si>
  <si>
    <t>Museer/arkiv-BG-1</t>
  </si>
  <si>
    <t>Museer/arkiv-BG-2</t>
  </si>
  <si>
    <t>Museer/arkiv-BG-3</t>
  </si>
  <si>
    <t>Museer/arkiv-BG-4</t>
  </si>
  <si>
    <t>Museer/arkiv-BG-5</t>
  </si>
  <si>
    <t>Museer/arkiv-BG-6</t>
  </si>
  <si>
    <t>Museer/arkiv-BG-8</t>
  </si>
  <si>
    <t>Museer/arkiv-BG-11</t>
  </si>
  <si>
    <t>Museer/arkiv-BG-12</t>
  </si>
  <si>
    <t>Museer/arkiv-BH-1</t>
  </si>
  <si>
    <t>Museer/arkiv-BH-2</t>
  </si>
  <si>
    <t>Museer/arkiv-BH-3</t>
  </si>
  <si>
    <t>Museer/arkiv-BH-4</t>
  </si>
  <si>
    <t>Museer/arkiv-BH-5</t>
  </si>
  <si>
    <t>Museer/arkiv-BH-6</t>
  </si>
  <si>
    <t>Museer/arkiv-BH-8</t>
  </si>
  <si>
    <t>Kulturhus-BI-1</t>
  </si>
  <si>
    <t>Kulturhus-BI-2</t>
  </si>
  <si>
    <t>Kulturhus-BI-3</t>
  </si>
  <si>
    <t>Kulturhus-BI-4</t>
  </si>
  <si>
    <t>Kulturhus-BI-5</t>
  </si>
  <si>
    <t>Kulturhus-BI-6</t>
  </si>
  <si>
    <t>Kulturhus-BI-8</t>
  </si>
  <si>
    <t>Kulturhus-BJ-1</t>
  </si>
  <si>
    <t>Kulturhus-BJ-2</t>
  </si>
  <si>
    <t>Kulturhus-BJ-3</t>
  </si>
  <si>
    <t>Kulturhus-BJ-4</t>
  </si>
  <si>
    <t>Kulturhus-BJ-5</t>
  </si>
  <si>
    <t>Kulturhus-BJ-6</t>
  </si>
  <si>
    <t>Kulturhus-BJ-8</t>
  </si>
  <si>
    <t>Kulturhus-BJ-11</t>
  </si>
  <si>
    <t>Kulturhus-BJ-12</t>
  </si>
  <si>
    <t>Kulturhus-BJ-13</t>
  </si>
  <si>
    <t>Rengøring-BK-1</t>
  </si>
  <si>
    <t>Rengøring-BK-2</t>
  </si>
  <si>
    <t>Rengøring-BK-3</t>
  </si>
  <si>
    <t>Rengøring-BK-4</t>
  </si>
  <si>
    <t>Rengøring-BK-5</t>
  </si>
  <si>
    <t>Rengøring-BK-6</t>
  </si>
  <si>
    <t>Rengøring-BK-8</t>
  </si>
  <si>
    <t>Biblioteker-BL-1</t>
  </si>
  <si>
    <t>Biblioteker-BL-2</t>
  </si>
  <si>
    <t>Biblioteker-BL-3</t>
  </si>
  <si>
    <t>Biblioteker-BL-4</t>
  </si>
  <si>
    <t>Biblioteker-BL-5</t>
  </si>
  <si>
    <t>Biblioteker-BL-6</t>
  </si>
  <si>
    <t>Biblioteker-BL-7</t>
  </si>
  <si>
    <t>Biblioteker-BL-9</t>
  </si>
  <si>
    <t>Biblioteker-BL-10</t>
  </si>
  <si>
    <t>Biblioteker-BM-1</t>
  </si>
  <si>
    <t>Biblioteker-BM-2</t>
  </si>
  <si>
    <t>Biblioteker-BM-3</t>
  </si>
  <si>
    <t>Biblioteker-BM-4</t>
  </si>
  <si>
    <t>Biblioteker-BM-5</t>
  </si>
  <si>
    <t>Biblioteker-BM-6</t>
  </si>
  <si>
    <t>Biblioteker-BM-7</t>
  </si>
  <si>
    <t>Biblioteker-BM-9</t>
  </si>
  <si>
    <t>Biblioteker-BM-10</t>
  </si>
  <si>
    <t>Biblioteker-BM-13</t>
  </si>
  <si>
    <t>Biblioteker-BM-14</t>
  </si>
  <si>
    <t>T</t>
  </si>
  <si>
    <t>U</t>
  </si>
  <si>
    <t>W</t>
  </si>
  <si>
    <t>V</t>
  </si>
  <si>
    <t>X</t>
  </si>
  <si>
    <t>Y</t>
  </si>
  <si>
    <t>Z</t>
  </si>
  <si>
    <t>AA</t>
  </si>
  <si>
    <t>AB</t>
  </si>
  <si>
    <t>AC</t>
  </si>
  <si>
    <t>Døgntilbud-AB1-1</t>
  </si>
  <si>
    <t>Døgntilbud-AB1-2</t>
  </si>
  <si>
    <t>Døgntilbud-AB1-3</t>
  </si>
  <si>
    <t>Døgntilbud-AB1-4</t>
  </si>
  <si>
    <t>Døgntilbud-AB1-5</t>
  </si>
  <si>
    <t>Døgntilbud-AB1-6</t>
  </si>
  <si>
    <t>Døgntilbud-AB1-7</t>
  </si>
  <si>
    <t>Døgntilbud-AB1-10</t>
  </si>
  <si>
    <t>Døgntilbud-AB1-11</t>
  </si>
  <si>
    <t>Døgntilbud-AB1-14</t>
  </si>
  <si>
    <t>Døgntilbud-AB1-15</t>
  </si>
  <si>
    <t>AB1</t>
  </si>
  <si>
    <t>AD</t>
  </si>
  <si>
    <t>AE</t>
  </si>
  <si>
    <t>AF</t>
  </si>
  <si>
    <t>AG</t>
  </si>
  <si>
    <t>AH</t>
  </si>
  <si>
    <t>AI</t>
  </si>
  <si>
    <t>AJ</t>
  </si>
  <si>
    <t>AK</t>
  </si>
  <si>
    <t>AL</t>
  </si>
  <si>
    <t>AM</t>
  </si>
  <si>
    <t>AN</t>
  </si>
  <si>
    <t>AO</t>
  </si>
  <si>
    <t>AP</t>
  </si>
  <si>
    <t>AQ</t>
  </si>
  <si>
    <t>AR</t>
  </si>
  <si>
    <t>AS</t>
  </si>
  <si>
    <t>AT</t>
  </si>
  <si>
    <t>AU</t>
  </si>
  <si>
    <t>AV</t>
  </si>
  <si>
    <t>AW</t>
  </si>
  <si>
    <t>AX</t>
  </si>
  <si>
    <t>AY</t>
  </si>
  <si>
    <t>Legepladser-AX1-1</t>
  </si>
  <si>
    <t>Legepladser-AX1-2</t>
  </si>
  <si>
    <t>Legepladser-AX1-3</t>
  </si>
  <si>
    <t>Legepladser-AX1-4</t>
  </si>
  <si>
    <t>Legepladser-AX1-5</t>
  </si>
  <si>
    <t>Legepladser-AX1-7</t>
  </si>
  <si>
    <t>AX1</t>
  </si>
  <si>
    <t>AZ</t>
  </si>
  <si>
    <t>BA</t>
  </si>
  <si>
    <t>BB</t>
  </si>
  <si>
    <t>BC</t>
  </si>
  <si>
    <t>BD</t>
  </si>
  <si>
    <t>BE</t>
  </si>
  <si>
    <t>BF</t>
  </si>
  <si>
    <t>Lille (uden mad o/e stævner )</t>
  </si>
  <si>
    <t>Stor (med mad o/e stævner )</t>
  </si>
  <si>
    <t>BG</t>
  </si>
  <si>
    <t>BH</t>
  </si>
  <si>
    <t>BI</t>
  </si>
  <si>
    <t>BJ</t>
  </si>
  <si>
    <t>Stor (med cafe o/e borgerservice )</t>
  </si>
  <si>
    <t>Lille (uden cafe o/e borgerservice )</t>
  </si>
  <si>
    <t>BL</t>
  </si>
  <si>
    <t>BM</t>
  </si>
  <si>
    <t>BK</t>
  </si>
  <si>
    <t>240 liter eller 660 liter</t>
  </si>
  <si>
    <t>240 liter eller 700 liter</t>
  </si>
  <si>
    <t>1 vip</t>
  </si>
  <si>
    <t>Skole-AW-14</t>
  </si>
  <si>
    <t>Skole-AR-14</t>
  </si>
  <si>
    <t>Skole-AS-14</t>
  </si>
  <si>
    <t>Skole-AT-14</t>
  </si>
  <si>
    <t>Skole-AU-14</t>
  </si>
  <si>
    <t>Skole-AV-14</t>
  </si>
  <si>
    <t>Kommunekode</t>
  </si>
  <si>
    <t>Ejendomsnummer</t>
  </si>
  <si>
    <t xml:space="preserve">240 liter  </t>
  </si>
  <si>
    <t>Miljøskab</t>
  </si>
  <si>
    <t>Paprør</t>
  </si>
  <si>
    <t>Rød boks</t>
  </si>
  <si>
    <t>Spande</t>
  </si>
  <si>
    <t>Adresse</t>
  </si>
  <si>
    <t>Skemaet er udfyldt af</t>
  </si>
  <si>
    <t>Postnummer</t>
  </si>
  <si>
    <t>By</t>
  </si>
  <si>
    <t>Vej</t>
  </si>
  <si>
    <t>Bygningsnummer</t>
  </si>
  <si>
    <t>Fra</t>
  </si>
  <si>
    <t>Dato</t>
  </si>
  <si>
    <t>BBR-ejendomsnummer</t>
  </si>
  <si>
    <t>Bindestreg</t>
  </si>
  <si>
    <t>Komma</t>
  </si>
  <si>
    <t>Antal elever</t>
  </si>
  <si>
    <t>Areal inde</t>
  </si>
  <si>
    <t>Areal ude</t>
  </si>
  <si>
    <t>660 liter (eller vip)</t>
  </si>
  <si>
    <t>Firma / forvaltning / enhed</t>
  </si>
  <si>
    <t>Bredde ude</t>
  </si>
  <si>
    <t>Dybde ude</t>
  </si>
  <si>
    <t>Areal containere (uden for affaldsrum)</t>
  </si>
  <si>
    <t>Inde eller ude?</t>
  </si>
  <si>
    <t>Bredde</t>
  </si>
  <si>
    <t>Inde</t>
  </si>
  <si>
    <t>Ude</t>
  </si>
  <si>
    <t>Total</t>
  </si>
  <si>
    <t>Stor (med cafe o/e borgerservice)</t>
  </si>
  <si>
    <t/>
  </si>
  <si>
    <t>Legepladser-AX1-8</t>
  </si>
  <si>
    <t>Museer/arkiv-BG-13</t>
  </si>
  <si>
    <t>børn</t>
  </si>
  <si>
    <t>medarbejdere</t>
  </si>
  <si>
    <t>beboere</t>
  </si>
  <si>
    <t>elever</t>
  </si>
  <si>
    <r>
      <rPr>
        <sz val="11"/>
        <color theme="1"/>
        <rFont val="Calibri"/>
        <family val="2"/>
        <scheme val="minor"/>
      </rPr>
      <t>Indv.↓</t>
    </r>
    <r>
      <rPr>
        <b/>
        <sz val="11"/>
        <color theme="1"/>
        <rFont val="Calibri"/>
        <family val="2"/>
        <scheme val="minor"/>
      </rPr>
      <t xml:space="preserve"> </t>
    </r>
    <r>
      <rPr>
        <b/>
        <u/>
        <sz val="11"/>
        <color theme="1"/>
        <rFont val="Calibri"/>
        <family val="2"/>
        <scheme val="minor"/>
      </rPr>
      <t>Areal</t>
    </r>
    <r>
      <rPr>
        <b/>
        <sz val="11"/>
        <color theme="1"/>
        <rFont val="Calibri"/>
        <family val="2"/>
        <scheme val="minor"/>
      </rPr>
      <t xml:space="preserve"> </t>
    </r>
    <r>
      <rPr>
        <sz val="11"/>
        <color theme="1"/>
        <rFont val="Calibri"/>
        <family val="2"/>
        <scheme val="minor"/>
      </rPr>
      <t>↓Udv.</t>
    </r>
  </si>
  <si>
    <t>Samlet længde (affaldsrum ved 2 rækker)</t>
  </si>
  <si>
    <t>Samlet antal beholdere</t>
  </si>
  <si>
    <t>Administration</t>
  </si>
  <si>
    <t>Storkøkken</t>
  </si>
  <si>
    <t>(Beholderstørrelser står i vejledningen)</t>
  </si>
  <si>
    <t>Indv. areal i affaldsrum ved 2 rækker</t>
  </si>
  <si>
    <t>Storkøkken-AC-1</t>
  </si>
  <si>
    <t>Storkøkken-AC-2</t>
  </si>
  <si>
    <t>Storkøkken-AC-3</t>
  </si>
  <si>
    <t>Storkøkken-AC-4</t>
  </si>
  <si>
    <t>Storkøkken-AC-5</t>
  </si>
  <si>
    <t>Storkøkken-AC-6</t>
  </si>
  <si>
    <t>Storkøkken-AC-8</t>
  </si>
  <si>
    <t>Storkøkken-AC-9</t>
  </si>
  <si>
    <t>Storkøkken-AD-1</t>
  </si>
  <si>
    <t>Storkøkken-AD-2</t>
  </si>
  <si>
    <t>Storkøkken-AD-3</t>
  </si>
  <si>
    <t>Storkøkken-AD-4</t>
  </si>
  <si>
    <t>Storkøkken-AD-5</t>
  </si>
  <si>
    <t>Storkøkken-AD-6</t>
  </si>
  <si>
    <t>Storkøkken-AD-8</t>
  </si>
  <si>
    <t>Storkøkken-AD-9</t>
  </si>
  <si>
    <t>Storkøkken-AD-10</t>
  </si>
  <si>
    <t>Storkøkken-AE-1</t>
  </si>
  <si>
    <t>Storkøkken-AE-2</t>
  </si>
  <si>
    <t>Storkøkken-AE-3</t>
  </si>
  <si>
    <t>Storkøkken-AE-4</t>
  </si>
  <si>
    <t>Storkøkken-AE-5</t>
  </si>
  <si>
    <t>Storkøkken-AE-6</t>
  </si>
  <si>
    <t>Storkøkken-AE-8</t>
  </si>
  <si>
    <t>Storkøkken-AE-9</t>
  </si>
  <si>
    <t>Storkøkken-AF-1</t>
  </si>
  <si>
    <t>Storkøkken-AF-2</t>
  </si>
  <si>
    <t>Storkøkken-AF-3</t>
  </si>
  <si>
    <t>Storkøkken-AF-4</t>
  </si>
  <si>
    <t>Storkøkken-AF-5</t>
  </si>
  <si>
    <t>Storkøkken-AF-6</t>
  </si>
  <si>
    <t>Storkøkken-AF-8</t>
  </si>
  <si>
    <t>Storkøkken-AF-9</t>
  </si>
  <si>
    <t>Storkøkken-AG-1</t>
  </si>
  <si>
    <t>Storkøkken-AG-2</t>
  </si>
  <si>
    <t>Storkøkken-AG-3</t>
  </si>
  <si>
    <t>Storkøkken-AG-4</t>
  </si>
  <si>
    <t>Storkøkken-AG-5</t>
  </si>
  <si>
    <t>Storkøkken-AG-6</t>
  </si>
  <si>
    <t>Storkøkken-AG-8</t>
  </si>
  <si>
    <t>Storkøkken-AG-9</t>
  </si>
  <si>
    <t>Administration-A-1</t>
  </si>
  <si>
    <t>Administration-A-2</t>
  </si>
  <si>
    <t>Administration-A-3</t>
  </si>
  <si>
    <t>Administration-A-4</t>
  </si>
  <si>
    <t>Administration-A-5</t>
  </si>
  <si>
    <t>Administration-A-6</t>
  </si>
  <si>
    <t>Administration-A-7</t>
  </si>
  <si>
    <t>Administration-A-9</t>
  </si>
  <si>
    <t>Administration-B-1</t>
  </si>
  <si>
    <t>Administration-B-2</t>
  </si>
  <si>
    <t>Administration-B-3</t>
  </si>
  <si>
    <t>Administration-B-4</t>
  </si>
  <si>
    <t>Administration-B-5</t>
  </si>
  <si>
    <t>Administration-B-6</t>
  </si>
  <si>
    <t>Administration-B-7</t>
  </si>
  <si>
    <t>Administration-B-9</t>
  </si>
  <si>
    <t>Administration-C-1</t>
  </si>
  <si>
    <t>Administration-C-2</t>
  </si>
  <si>
    <t>Administration-C-3</t>
  </si>
  <si>
    <t>Administration-C-4</t>
  </si>
  <si>
    <t>Administration-C-5</t>
  </si>
  <si>
    <t>Administration-C-6</t>
  </si>
  <si>
    <t>Administration-C-7</t>
  </si>
  <si>
    <t>Administration-C-9</t>
  </si>
  <si>
    <t>Administration-C-10</t>
  </si>
  <si>
    <t>Administration-D-1</t>
  </si>
  <si>
    <t>Administration-D-2</t>
  </si>
  <si>
    <t>Administration-D-3</t>
  </si>
  <si>
    <t>Administration-D-4</t>
  </si>
  <si>
    <t>Administration-D-5</t>
  </si>
  <si>
    <t>Administration-D-6</t>
  </si>
  <si>
    <t>Administration-D-7</t>
  </si>
  <si>
    <t>Administration-D-9</t>
  </si>
  <si>
    <t>Administration-D-10</t>
  </si>
  <si>
    <t>Administration-D-13</t>
  </si>
  <si>
    <t>Administration-E-1</t>
  </si>
  <si>
    <t>Administration-E-2</t>
  </si>
  <si>
    <t>Administration-E-3</t>
  </si>
  <si>
    <t>Administration-E-4</t>
  </si>
  <si>
    <t>Administration-E-5</t>
  </si>
  <si>
    <t>Administration-E-6</t>
  </si>
  <si>
    <t>Administration-E-7</t>
  </si>
  <si>
    <t>Administration-E-9</t>
  </si>
  <si>
    <t>Administration-E-10</t>
  </si>
  <si>
    <t>Administration-E-13</t>
  </si>
  <si>
    <t>Administration-F-1</t>
  </si>
  <si>
    <t>Administration-F-2</t>
  </si>
  <si>
    <t>Administration-F-3</t>
  </si>
  <si>
    <t>Administration-F-4</t>
  </si>
  <si>
    <t>Administration-F-5</t>
  </si>
  <si>
    <t>Administration-F-6</t>
  </si>
  <si>
    <t>Administration-F-7</t>
  </si>
  <si>
    <t>Administration-F-9</t>
  </si>
  <si>
    <t>Administration-F-10</t>
  </si>
  <si>
    <t>Administration-F-13</t>
  </si>
  <si>
    <t>Administration-G-1</t>
  </si>
  <si>
    <t>Administration-G-2</t>
  </si>
  <si>
    <t>Administration-G-3</t>
  </si>
  <si>
    <t>Administration-G-4</t>
  </si>
  <si>
    <t>Administration-G-5</t>
  </si>
  <si>
    <t>Administration-G-6</t>
  </si>
  <si>
    <t>Administration-G-7</t>
  </si>
  <si>
    <t>Administration-G-9</t>
  </si>
  <si>
    <t>Administration-G-10</t>
  </si>
  <si>
    <t>Administration-G-13</t>
  </si>
  <si>
    <t>Administration-H-1</t>
  </si>
  <si>
    <t>Administration-H-2</t>
  </si>
  <si>
    <t>Administration-H-3</t>
  </si>
  <si>
    <t>Administration-H-4</t>
  </si>
  <si>
    <t>Administration-H-5</t>
  </si>
  <si>
    <t>Administration-H-6</t>
  </si>
  <si>
    <t>Administration-H-7</t>
  </si>
  <si>
    <t>Administration-H-9</t>
  </si>
  <si>
    <t>Administration-H-10</t>
  </si>
  <si>
    <t>Administration-H-13</t>
  </si>
  <si>
    <t>Administration-H-14</t>
  </si>
  <si>
    <t>Administration-I-1</t>
  </si>
  <si>
    <t>Administration-I-2</t>
  </si>
  <si>
    <t>Administration-I-3</t>
  </si>
  <si>
    <t>Administration-I-4</t>
  </si>
  <si>
    <t>Administration-I-5</t>
  </si>
  <si>
    <t>Administration-I-6</t>
  </si>
  <si>
    <t>Administration-I-7</t>
  </si>
  <si>
    <t>Administration-I-9</t>
  </si>
  <si>
    <t>Administration-I-10</t>
  </si>
  <si>
    <t>Administration-I-13</t>
  </si>
  <si>
    <t>Administration-I-14</t>
  </si>
  <si>
    <t>Administration-J-1</t>
  </si>
  <si>
    <t>Administration-J-2</t>
  </si>
  <si>
    <t>Administration-J-3</t>
  </si>
  <si>
    <t>Administration-J-4</t>
  </si>
  <si>
    <t>Administration-J-5</t>
  </si>
  <si>
    <t>Administration-J-6</t>
  </si>
  <si>
    <t>Administration-J-7</t>
  </si>
  <si>
    <t>Administration-J-9</t>
  </si>
  <si>
    <t>Administration-J-10</t>
  </si>
  <si>
    <t>Administration-J-13</t>
  </si>
  <si>
    <t>Administration-J-14</t>
  </si>
  <si>
    <t>CD og DVD</t>
  </si>
  <si>
    <t>Beholder (240 liter) eller kasse</t>
  </si>
  <si>
    <t>Beholder (240 liter) eller areal</t>
  </si>
  <si>
    <t>Blød plast slettet</t>
  </si>
  <si>
    <t>hård plast erstattet med 'plast'</t>
  </si>
  <si>
    <t>alle stativer i plast fraktionen ændret til 240 liter, ved 2 eller flere stativer 660 liter</t>
  </si>
  <si>
    <t>dæk og bilbatterier slettet</t>
  </si>
  <si>
    <t>alle over 660 l areal 1.1 og bredde 1,1</t>
  </si>
  <si>
    <t>alle under 0,5 areal og 0,6 bredde</t>
  </si>
  <si>
    <t>Kategori 'ude' er uændret</t>
  </si>
  <si>
    <t>madaffald 90 liter ændret til 120</t>
  </si>
  <si>
    <t>Skole-AP-7</t>
  </si>
  <si>
    <t>Skole-AQ-7</t>
  </si>
  <si>
    <t>Skole-AR-7</t>
  </si>
  <si>
    <t>Skole-AS-7</t>
  </si>
  <si>
    <t>Skole-AT-7</t>
  </si>
  <si>
    <t>Skole-AU-7</t>
  </si>
  <si>
    <t>Skole-AV-7</t>
  </si>
  <si>
    <t>Skole-AW-7</t>
  </si>
  <si>
    <t>Skole opdateret med deponi - gadeopfej (under 800 elever 240l over 800 660l)</t>
  </si>
  <si>
    <t>Administration-B-8</t>
  </si>
  <si>
    <t>Administration-C-8</t>
  </si>
  <si>
    <t>alle numre rettet efter at hård og blød plast er lagt sammen</t>
  </si>
  <si>
    <t>Administration-D-8</t>
  </si>
  <si>
    <t>Administration-E-8</t>
  </si>
  <si>
    <t>Administration-F-8</t>
  </si>
  <si>
    <t>Administration-G-8</t>
  </si>
  <si>
    <t>Administration-H-8</t>
  </si>
  <si>
    <t>Administration-I-8</t>
  </si>
  <si>
    <t>Administration-A-8</t>
  </si>
  <si>
    <t>Administration-J-8</t>
  </si>
  <si>
    <t>Dagtilbud-K-7</t>
  </si>
  <si>
    <t>Dagtilbud-L-7</t>
  </si>
  <si>
    <t>Dagtilbud-M-7</t>
  </si>
  <si>
    <t>Dagtilbud-N-7</t>
  </si>
  <si>
    <t>Dagtilbud-O-7</t>
  </si>
  <si>
    <t>Dagtilbud-P-7</t>
  </si>
  <si>
    <t>Biblioteker-BM-8</t>
  </si>
  <si>
    <t>Dagtilbud-Q-7</t>
  </si>
  <si>
    <t>Dagtilbud-R-7</t>
  </si>
  <si>
    <t>Dagtilbud-S-7</t>
  </si>
  <si>
    <t>Døgntilbud-T-8</t>
  </si>
  <si>
    <t>Døgntilbud-U-8</t>
  </si>
  <si>
    <t>Døgntilbud-V-8</t>
  </si>
  <si>
    <t>Døgntilbud-W-8</t>
  </si>
  <si>
    <t>Døgntilbud-X-8</t>
  </si>
  <si>
    <t>Døgntilbud-Y-8</t>
  </si>
  <si>
    <t>Døgntilbud-Z-8</t>
  </si>
  <si>
    <t>Døgntilbud-AA-8</t>
  </si>
  <si>
    <t>Biblioteker-BL-8</t>
  </si>
  <si>
    <t>Døgntilbud-AB-8</t>
  </si>
  <si>
    <t>Døgntilbud-AB1-8</t>
  </si>
  <si>
    <t>Storkøkken-AC-7</t>
  </si>
  <si>
    <t>Storkøkken-AE-7</t>
  </si>
  <si>
    <t>Storkøkken-AF-7</t>
  </si>
  <si>
    <t>Storkøkken-AG-7</t>
  </si>
  <si>
    <t>Teknisk drift-AH-7</t>
  </si>
  <si>
    <t>Teknisk drift-AI-7</t>
  </si>
  <si>
    <t>Teknisk drift-AJ-7</t>
  </si>
  <si>
    <t>Udekørende enheder-AK-8</t>
  </si>
  <si>
    <t>Udekørende enheder-AL-8</t>
  </si>
  <si>
    <t>Udekørende enheder-AM-8</t>
  </si>
  <si>
    <t>Udekørende enheder-AN-8</t>
  </si>
  <si>
    <t>Udekørende enheder-AO-8</t>
  </si>
  <si>
    <t>Tandpleje-AY-8</t>
  </si>
  <si>
    <t>Tandpleje-AZ-8</t>
  </si>
  <si>
    <t>Tandpleje-BA-8</t>
  </si>
  <si>
    <t>Svømmebad-BC-7</t>
  </si>
  <si>
    <t>Svømmebad-BD-7</t>
  </si>
  <si>
    <t>Idrætsanlæg-BE-7</t>
  </si>
  <si>
    <t>Idrætsanlæg-BF-7</t>
  </si>
  <si>
    <t>Museer/arkiv-BH-7</t>
  </si>
  <si>
    <t>Museer/arkiv-BG-7</t>
  </si>
  <si>
    <t>Kulturhus-BI-7</t>
  </si>
  <si>
    <t>Kulturhus-BJ-7</t>
  </si>
  <si>
    <t>Rengøring-BK-7</t>
  </si>
  <si>
    <t>formlen =AFRUND(SUM(E13:E31)+(((SUM(Formler!C3:C23))/100/2)*1,3);1)&amp;" "&amp;"m²" er rettet således at C3 ændres til C2 så restaffald medregnes, desuden devideres der ikke med 100 da dimensionerne ikke er i cm mere</t>
  </si>
  <si>
    <t>formlen =AFRUND((((SUM(Formler!C3:C23))/100)/2);1)&amp;" "&amp;"m" er også rettet</t>
  </si>
  <si>
    <t>Det beregnede areal er vejledende, alle spande/beholdere skal kunne betjenes forfra. Husk plads til storskrald! Se punkt 14. i vejledningen</t>
  </si>
  <si>
    <t>Forside og vejledningsfane udskiftet med opdaterede udgaver fra Sara</t>
  </si>
  <si>
    <t>Skole med produktionskøkken</t>
  </si>
  <si>
    <t>Dagtilbud med produktionskøkken</t>
  </si>
  <si>
    <t>Dagtilbud med produktionskøkken-K-1</t>
  </si>
  <si>
    <t>Dagtilbud med produktionskøkken-K-2</t>
  </si>
  <si>
    <t>Dagtilbud med produktionskøkken-K-3</t>
  </si>
  <si>
    <t>Dagtilbud med produktionskøkken-K-4</t>
  </si>
  <si>
    <t>Dagtilbud med produktionskøkken-K-5</t>
  </si>
  <si>
    <t>Dagtilbud med produktionskøkken-K-6</t>
  </si>
  <si>
    <t>Dagtilbud med produktionskøkken-K-7</t>
  </si>
  <si>
    <t>Dagtilbud med produktionskøkken-K-8</t>
  </si>
  <si>
    <t>Dagtilbud med produktionskøkken-K-11</t>
  </si>
  <si>
    <t>Dagtilbud med produktionskøkken-K-12</t>
  </si>
  <si>
    <t>Dagtilbud med produktionskøkken-L-1</t>
  </si>
  <si>
    <t>Dagtilbud med produktionskøkken-L-2</t>
  </si>
  <si>
    <t>Dagtilbud med produktionskøkken-L-3</t>
  </si>
  <si>
    <t>Dagtilbud med produktionskøkken-L-4</t>
  </si>
  <si>
    <t>Dagtilbud med produktionskøkken-L-5</t>
  </si>
  <si>
    <t>Dagtilbud med produktionskøkken-L-6</t>
  </si>
  <si>
    <t>Dagtilbud med produktionskøkken-L-7</t>
  </si>
  <si>
    <t>Dagtilbud med produktionskøkken-L-8</t>
  </si>
  <si>
    <t>Dagtilbud med produktionskøkken-L-9</t>
  </si>
  <si>
    <t>Dagtilbud med produktionskøkken-L-12</t>
  </si>
  <si>
    <t>Dagtilbud med produktionskøkken-M-1</t>
  </si>
  <si>
    <t>Dagtilbud med produktionskøkken-M-2</t>
  </si>
  <si>
    <t>Dagtilbud med produktionskøkken-M-3</t>
  </si>
  <si>
    <t>Dagtilbud med produktionskøkken-M-4</t>
  </si>
  <si>
    <t>Dagtilbud med produktionskøkken-M-5</t>
  </si>
  <si>
    <t>Dagtilbud med produktionskøkken-M-6</t>
  </si>
  <si>
    <t>Dagtilbud med produktionskøkken-M-7</t>
  </si>
  <si>
    <t>Dagtilbud med produktionskøkken-M-8</t>
  </si>
  <si>
    <t>Dagtilbud med produktionskøkken-M-9</t>
  </si>
  <si>
    <t>Dagtilbud med produktionskøkken-M-12</t>
  </si>
  <si>
    <t>Dagtilbud med produktionskøkken-M-13</t>
  </si>
  <si>
    <t>Dagtilbud med produktionskøkken-N-1</t>
  </si>
  <si>
    <t>Dagtilbud med produktionskøkken-N-2</t>
  </si>
  <si>
    <t>Dagtilbud med produktionskøkken-N-3</t>
  </si>
  <si>
    <t>Dagtilbud med produktionskøkken-N-4</t>
  </si>
  <si>
    <t>Dagtilbud med produktionskøkken-N-5</t>
  </si>
  <si>
    <t>Dagtilbud med produktionskøkken-N-6</t>
  </si>
  <si>
    <t>Dagtilbud med produktionskøkken-N-7</t>
  </si>
  <si>
    <t>Dagtilbud med produktionskøkken-N-8</t>
  </si>
  <si>
    <t>Dagtilbud med produktionskøkken-N-9</t>
  </si>
  <si>
    <t>Dagtilbud med produktionskøkken-N-12</t>
  </si>
  <si>
    <t>Dagtilbud med produktionskøkken-N-13</t>
  </si>
  <si>
    <t>Dagtilbud med produktionskøkken-O-1</t>
  </si>
  <si>
    <t>Dagtilbud med produktionskøkken-O-2</t>
  </si>
  <si>
    <t>Dagtilbud med produktionskøkken-O-3</t>
  </si>
  <si>
    <t>Dagtilbud med produktionskøkken-O-4</t>
  </si>
  <si>
    <t>Dagtilbud med produktionskøkken-O-5</t>
  </si>
  <si>
    <t>Dagtilbud med produktionskøkken-O-6</t>
  </si>
  <si>
    <t>Dagtilbud med produktionskøkken-O-7</t>
  </si>
  <si>
    <t>Dagtilbud med produktionskøkken-O-8</t>
  </si>
  <si>
    <t>Dagtilbud med produktionskøkken-O-9</t>
  </si>
  <si>
    <t>Dagtilbud med produktionskøkken-O-12</t>
  </si>
  <si>
    <t>Dagtilbud med produktionskøkken-O-13</t>
  </si>
  <si>
    <t>Dagtilbud med produktionskøkken-P-1</t>
  </si>
  <si>
    <t>Dagtilbud med produktionskøkken-P-2</t>
  </si>
  <si>
    <t>Dagtilbud med produktionskøkken-P-3</t>
  </si>
  <si>
    <t>Dagtilbud med produktionskøkken-P-4</t>
  </si>
  <si>
    <t>Dagtilbud med produktionskøkken-P-5</t>
  </si>
  <si>
    <t>Dagtilbud med produktionskøkken-P-6</t>
  </si>
  <si>
    <t>Dagtilbud med produktionskøkken-P-7</t>
  </si>
  <si>
    <t>Dagtilbud med produktionskøkken-P-8</t>
  </si>
  <si>
    <t>Dagtilbud med produktionskøkken-P-9</t>
  </si>
  <si>
    <t>Dagtilbud med produktionskøkken-P-12</t>
  </si>
  <si>
    <t>Dagtilbud med produktionskøkken-P-13</t>
  </si>
  <si>
    <t>Dagtilbud med produktionskøkken-Q-1</t>
  </si>
  <si>
    <t>Dagtilbud med produktionskøkken-Q-2</t>
  </si>
  <si>
    <t>Dagtilbud med produktionskøkken-Q-3</t>
  </si>
  <si>
    <t>Dagtilbud med produktionskøkken-Q-4</t>
  </si>
  <si>
    <t>Dagtilbud med produktionskøkken-Q-5</t>
  </si>
  <si>
    <t>Dagtilbud med produktionskøkken-Q-6</t>
  </si>
  <si>
    <t>Dagtilbud med produktionskøkken-Q-7</t>
  </si>
  <si>
    <t>Dagtilbud med produktionskøkken-Q-8</t>
  </si>
  <si>
    <t>Dagtilbud med produktionskøkken-Q-9</t>
  </si>
  <si>
    <t>Dagtilbud med produktionskøkken-Q-12</t>
  </si>
  <si>
    <t>Dagtilbud med produktionskøkken-Q-13</t>
  </si>
  <si>
    <t>Dagtilbud med produktionskøkken-R-1</t>
  </si>
  <si>
    <t>Dagtilbud med produktionskøkken-R-2</t>
  </si>
  <si>
    <t>Dagtilbud med produktionskøkken-R-3</t>
  </si>
  <si>
    <t>Dagtilbud med produktionskøkken-R-4</t>
  </si>
  <si>
    <t>Dagtilbud med produktionskøkken-R-5</t>
  </si>
  <si>
    <t>Dagtilbud med produktionskøkken-R-6</t>
  </si>
  <si>
    <t>Dagtilbud med produktionskøkken-R-7</t>
  </si>
  <si>
    <t>Dagtilbud med produktionskøkken-R-8</t>
  </si>
  <si>
    <t>Dagtilbud med produktionskøkken-R-9</t>
  </si>
  <si>
    <t>Dagtilbud med produktionskøkken-R-12</t>
  </si>
  <si>
    <t>Dagtilbud med produktionskøkken-R-13</t>
  </si>
  <si>
    <t>Dagtilbud med produktionskøkken-S-1</t>
  </si>
  <si>
    <t>Dagtilbud med produktionskøkken-S-2</t>
  </si>
  <si>
    <t>Dagtilbud med produktionskøkken-S-3</t>
  </si>
  <si>
    <t>Dagtilbud med produktionskøkken-S-4</t>
  </si>
  <si>
    <t>Dagtilbud med produktionskøkken-S-5</t>
  </si>
  <si>
    <t>Dagtilbud med produktionskøkken-S-6</t>
  </si>
  <si>
    <t>Dagtilbud med produktionskøkken-S-7</t>
  </si>
  <si>
    <t>Dagtilbud med produktionskøkken-S-8</t>
  </si>
  <si>
    <t>Dagtilbud med produktionskøkken-S-9</t>
  </si>
  <si>
    <t>Dagtilbud med produktionskøkken-S-12</t>
  </si>
  <si>
    <t>Dagtilbud med produktionskøkken-S-13</t>
  </si>
  <si>
    <t>Skole med produktionskøkken-AP-1</t>
  </si>
  <si>
    <t>Skole med produktionskøkken-AP-2</t>
  </si>
  <si>
    <t>Skole med produktionskøkken-AP-3</t>
  </si>
  <si>
    <t>Skole med produktionskøkken-AP-4</t>
  </si>
  <si>
    <t>Skole med produktionskøkken-AP-5</t>
  </si>
  <si>
    <t>Skole med produktionskøkken-AP-6</t>
  </si>
  <si>
    <t>Skole med produktionskøkken-AP-7</t>
  </si>
  <si>
    <t>Skole med produktionskøkken-AP-8</t>
  </si>
  <si>
    <t>Skole med produktionskøkken-AP-9</t>
  </si>
  <si>
    <t>Skole med produktionskøkken-AP-12</t>
  </si>
  <si>
    <t>Skole med produktionskøkken-AP-13</t>
  </si>
  <si>
    <t>Skole med produktionskøkken-AQ-1</t>
  </si>
  <si>
    <t>Skole med produktionskøkken-AQ-2</t>
  </si>
  <si>
    <t>Skole med produktionskøkken-AQ-3</t>
  </si>
  <si>
    <t>Skole med produktionskøkken-AQ-4</t>
  </si>
  <si>
    <t>Skole med produktionskøkken-AQ-5</t>
  </si>
  <si>
    <t>Skole med produktionskøkken-AQ-6</t>
  </si>
  <si>
    <t>Skole med produktionskøkken-AQ-7</t>
  </si>
  <si>
    <t>Skole med produktionskøkken-AQ-8</t>
  </si>
  <si>
    <t>Skole med produktionskøkken-AQ-9</t>
  </si>
  <si>
    <t>Skole med produktionskøkken-AQ-12</t>
  </si>
  <si>
    <t>Skole med produktionskøkken-AQ-13</t>
  </si>
  <si>
    <t>Skole med produktionskøkken-AR-1</t>
  </si>
  <si>
    <t>Skole med produktionskøkken-AR-2</t>
  </si>
  <si>
    <t>Skole med produktionskøkken-AR-3</t>
  </si>
  <si>
    <t>Skole med produktionskøkken-AR-4</t>
  </si>
  <si>
    <t>Skole med produktionskøkken-AR-5</t>
  </si>
  <si>
    <t>Skole med produktionskøkken-AR-6</t>
  </si>
  <si>
    <t>Skole med produktionskøkken-AR-7</t>
  </si>
  <si>
    <t>Skole med produktionskøkken-AR-8</t>
  </si>
  <si>
    <t>Skole med produktionskøkken-AR-9</t>
  </si>
  <si>
    <t>Skole med produktionskøkken-AR-12</t>
  </si>
  <si>
    <t>Skole med produktionskøkken-AR-13</t>
  </si>
  <si>
    <t>Skole med produktionskøkken-AR-14</t>
  </si>
  <si>
    <t>Skole med produktionskøkken-AS-1</t>
  </si>
  <si>
    <t>Skole med produktionskøkken-AS-2</t>
  </si>
  <si>
    <t>Skole med produktionskøkken-AS-3</t>
  </si>
  <si>
    <t>Skole med produktionskøkken-AS-4</t>
  </si>
  <si>
    <t>Skole med produktionskøkken-AS-5</t>
  </si>
  <si>
    <t>Skole med produktionskøkken-AS-6</t>
  </si>
  <si>
    <t>Skole med produktionskøkken-AS-7</t>
  </si>
  <si>
    <t>Skole med produktionskøkken-AS-8</t>
  </si>
  <si>
    <t>Skole med produktionskøkken-AS-9</t>
  </si>
  <si>
    <t>Skole med produktionskøkken-AS-12</t>
  </si>
  <si>
    <t>Skole med produktionskøkken-AS-13</t>
  </si>
  <si>
    <t>Skole med produktionskøkken-AS-14</t>
  </si>
  <si>
    <t>Skole med produktionskøkken-AT-1</t>
  </si>
  <si>
    <t>Skole med produktionskøkken-AT-2</t>
  </si>
  <si>
    <t>Skole med produktionskøkken-AT-3</t>
  </si>
  <si>
    <t>Skole med produktionskøkken-AT-4</t>
  </si>
  <si>
    <t>Skole med produktionskøkken-AT-5</t>
  </si>
  <si>
    <t>Skole med produktionskøkken-AT-6</t>
  </si>
  <si>
    <t>Skole med produktionskøkken-AT-7</t>
  </si>
  <si>
    <t>Skole med produktionskøkken-AT-8</t>
  </si>
  <si>
    <t>Skole med produktionskøkken-AT-9</t>
  </si>
  <si>
    <t>Skole med produktionskøkken-AT-12</t>
  </si>
  <si>
    <t>Skole med produktionskøkken-AT-13</t>
  </si>
  <si>
    <t>Skole med produktionskøkken-AT-14</t>
  </si>
  <si>
    <t>Skole med produktionskøkken-AU-1</t>
  </si>
  <si>
    <t>Skole med produktionskøkken-AU-2</t>
  </si>
  <si>
    <t>Skole med produktionskøkken-AU-3</t>
  </si>
  <si>
    <t>Skole med produktionskøkken-AU-4</t>
  </si>
  <si>
    <t>Skole med produktionskøkken-AU-5</t>
  </si>
  <si>
    <t>Skole med produktionskøkken-AU-6</t>
  </si>
  <si>
    <t>Skole med produktionskøkken-AU-7</t>
  </si>
  <si>
    <t>Skole med produktionskøkken-AU-8</t>
  </si>
  <si>
    <t>Skole med produktionskøkken-AU-9</t>
  </si>
  <si>
    <t>Skole med produktionskøkken-AU-12</t>
  </si>
  <si>
    <t>Skole med produktionskøkken-AU-13</t>
  </si>
  <si>
    <t>Skole med produktionskøkken-AU-14</t>
  </si>
  <si>
    <t>Skole med produktionskøkken-AV-1</t>
  </si>
  <si>
    <t>Skole med produktionskøkken-AV-2</t>
  </si>
  <si>
    <t>Skole med produktionskøkken-AV-3</t>
  </si>
  <si>
    <t>Skole med produktionskøkken-AV-4</t>
  </si>
  <si>
    <t>Skole med produktionskøkken-AV-5</t>
  </si>
  <si>
    <t>Skole med produktionskøkken-AV-6</t>
  </si>
  <si>
    <t>Skole med produktionskøkken-AV-7</t>
  </si>
  <si>
    <t>Skole med produktionskøkken-AV-8</t>
  </si>
  <si>
    <t>Skole med produktionskøkken-AV-9</t>
  </si>
  <si>
    <t>Skole med produktionskøkken-AV-12</t>
  </si>
  <si>
    <t>Skole med produktionskøkken-AV-13</t>
  </si>
  <si>
    <t>Skole med produktionskøkken-AV-14</t>
  </si>
  <si>
    <t>Skole med produktionskøkken-AW-1</t>
  </si>
  <si>
    <t>Skole med produktionskøkken-AW-2</t>
  </si>
  <si>
    <t>Skole med produktionskøkken-AW-3</t>
  </si>
  <si>
    <t>Skole med produktionskøkken-AW-4</t>
  </si>
  <si>
    <t>Skole med produktionskøkken-AW-5</t>
  </si>
  <si>
    <t>Skole med produktionskøkken-AW-6</t>
  </si>
  <si>
    <t>Skole med produktionskøkken-AW-7</t>
  </si>
  <si>
    <t>Skole med produktionskøkken-AW-8</t>
  </si>
  <si>
    <t>Skole med produktionskøkken-AW-9</t>
  </si>
  <si>
    <t>Skole med produktionskøkken-AW-12</t>
  </si>
  <si>
    <t>Skole med produktionskøkken-AW-13</t>
  </si>
  <si>
    <t>Skole med produktionskøkken-AW-14</t>
  </si>
  <si>
    <t>D. 22.6 2020</t>
  </si>
  <si>
    <t>D. 1.6 2020</t>
  </si>
  <si>
    <t>D. 16.09.2021</t>
  </si>
  <si>
    <t>Skole med produktionskøkken' og 'Daginstitution med produktionskøkken' tilføjet</t>
  </si>
  <si>
    <t>Plast / drikke- og madkartoner</t>
  </si>
  <si>
    <t>140 liter eller kompostbeholder</t>
  </si>
  <si>
    <t>140 l</t>
  </si>
  <si>
    <t>240 l</t>
  </si>
  <si>
    <t>660 l</t>
  </si>
  <si>
    <t>Hvis formel</t>
  </si>
  <si>
    <t>// HVIS([@[Inde eller ude?]]="Ude";([@[Bredde ude]]/100)*([@[Dybde ude]]/100)*[@Antal];0)</t>
  </si>
  <si>
    <t>// HVIS([@[Inde eller ude?]]="Inde";([@[Bredde inde]]/100)*([@[Dybde inde]]/100)*[@Antal];0)</t>
  </si>
  <si>
    <t>Bredde inde</t>
  </si>
  <si>
    <t>Dybde inde</t>
  </si>
  <si>
    <t>700 l</t>
  </si>
  <si>
    <t>800 l</t>
  </si>
  <si>
    <t>1000 l</t>
  </si>
  <si>
    <t>Miljøboks</t>
  </si>
  <si>
    <t>Gul boks</t>
  </si>
  <si>
    <t>Palletank</t>
  </si>
  <si>
    <t>800 l lyskildekasse</t>
  </si>
  <si>
    <t>Elskrot Boks</t>
  </si>
  <si>
    <t>Gule Plastbøtter</t>
  </si>
  <si>
    <t>Makuleres (lægges i 240 l papirbeholder)</t>
  </si>
  <si>
    <t xml:space="preserve">Spande </t>
  </si>
  <si>
    <t>Tonerkasse (240 l)</t>
  </si>
  <si>
    <t>VIP container</t>
  </si>
  <si>
    <t>2 meter(bredde) * 4,73 meter(længde) = 9,46m2</t>
  </si>
  <si>
    <t>2,30 meter (Bredde)* 5 meter(længde) = 11,50m2</t>
  </si>
  <si>
    <t>Ovenstående formel bliver kun benyttet til VIP containere og Ophalercontainere</t>
  </si>
  <si>
    <t>Ved 240 eller 660/700 l</t>
  </si>
  <si>
    <t>tages der i beregningen udgangspunkt i 660/700 m2</t>
  </si>
  <si>
    <t>m2 mål inkl buffer (Bredde kolonnen i Fraktioner arket)</t>
  </si>
  <si>
    <t>Elskrot boks</t>
  </si>
  <si>
    <t>2 gange om ugen</t>
  </si>
  <si>
    <t>1 gang hver anden uge</t>
  </si>
  <si>
    <t>Skole med produktionskøkken-AP-14</t>
  </si>
  <si>
    <t>Skole med produktionskøkken-AQ-14</t>
  </si>
  <si>
    <t>Rengøring-BK-9</t>
  </si>
  <si>
    <t>D. 14.12.2022</t>
  </si>
  <si>
    <t>Arket ”Fraktioner”</t>
  </si>
  <si>
    <t>Har tilføjet 1 140 liter Tekstil på ringeordning til alle institutioner.</t>
  </si>
  <si>
    <t>Ændret alle typer plastbeholderes navn til Plast / drikke- og madkartoner</t>
  </si>
  <si>
    <t>Ændret størrelsen på alle plastbeholdere til 660 liter</t>
  </si>
  <si>
    <r>
      <t xml:space="preserve">Ændret Areal inde (kolonne L) formel </t>
    </r>
    <r>
      <rPr>
        <b/>
        <sz val="11"/>
        <color theme="1"/>
        <rFont val="KBH Tekst"/>
      </rPr>
      <t>fra</t>
    </r>
    <r>
      <rPr>
        <sz val="11"/>
        <color theme="1"/>
        <rFont val="KBH Tekst"/>
      </rPr>
      <t xml:space="preserve"> =(0,5/0,6/1,30)*[@Antal]</t>
    </r>
    <r>
      <rPr>
        <b/>
        <sz val="11"/>
        <color theme="1"/>
        <rFont val="KBH Tekst"/>
      </rPr>
      <t xml:space="preserve"> til</t>
    </r>
    <r>
      <rPr>
        <sz val="11"/>
        <color theme="1"/>
        <rFont val="KBH Tekst"/>
      </rPr>
      <t xml:space="preserve"> = [@Bredde] * [@Antal]</t>
    </r>
  </si>
  <si>
    <r>
      <t xml:space="preserve">Ændret alle 120 liter (kolonne D) </t>
    </r>
    <r>
      <rPr>
        <b/>
        <sz val="11"/>
        <color theme="1"/>
        <rFont val="KBH Tekst"/>
      </rPr>
      <t>til</t>
    </r>
    <r>
      <rPr>
        <sz val="11"/>
        <color theme="1"/>
        <rFont val="KBH Tekst"/>
      </rPr>
      <t xml:space="preserve"> 140 liter</t>
    </r>
  </si>
  <si>
    <r>
      <t xml:space="preserve">Ændret 140 liter Bredde (kolonne I) </t>
    </r>
    <r>
      <rPr>
        <b/>
        <sz val="11"/>
        <color theme="1"/>
        <rFont val="KBH Tekst"/>
      </rPr>
      <t>fra</t>
    </r>
    <r>
      <rPr>
        <sz val="11"/>
        <color theme="1"/>
        <rFont val="KBH Tekst"/>
      </rPr>
      <t xml:space="preserve"> 0,6 </t>
    </r>
    <r>
      <rPr>
        <b/>
        <sz val="11"/>
        <color theme="1"/>
        <rFont val="KBH Tekst"/>
      </rPr>
      <t>til</t>
    </r>
    <r>
      <rPr>
        <sz val="11"/>
        <color theme="1"/>
        <rFont val="KBH Tekst"/>
      </rPr>
      <t xml:space="preserve"> 0,5</t>
    </r>
  </si>
  <si>
    <t>Ændret Boks til Rød boks når der er tale om farligt affald</t>
  </si>
  <si>
    <t>Ændret Boks til Elskrot Boks når der er tale om Elskrot</t>
  </si>
  <si>
    <t>Ændret Makuleres (lægges i papirbeholder) til Makuleres (lægges i 240 l papirbeholder)</t>
  </si>
  <si>
    <t>Ændret Miljøskab bredde fra 0,6 til 1,0</t>
  </si>
  <si>
    <t>Ændret Miljøskab eller boks til Miljøskab når der er tale om Idrætsanlæg-BE-7</t>
  </si>
  <si>
    <t>Ændret Paprør Bredde fra 0,6 til 0,5</t>
  </si>
  <si>
    <t>Ændret Rød boks Bredde fra 0,6 til 0,5</t>
  </si>
  <si>
    <t>Ændret Tonerkasse (240 liter) og gratis returordning Bredde fra 0,6 til 0,5</t>
  </si>
  <si>
    <t>Ændret Tromler og plastdunke Bredde fra 0,6 til 0,5</t>
  </si>
  <si>
    <t>Ændret Plast til Plast / drikke- og madkartoner</t>
  </si>
  <si>
    <t>Ændret Plast / drikke- og madkartoner fra 240 liter til 660 liter</t>
  </si>
  <si>
    <t>Ændret 1 ugentligt/ugentlig/ugentlige til 1 gang om ugen</t>
  </si>
  <si>
    <t>Ændret 1-2 ugentlige til 2 gange om ugen</t>
  </si>
  <si>
    <t>Ændret 2 ugentlige til 2 gange om ugen</t>
  </si>
  <si>
    <t>Ændret Ringeorndning til Ringeordning</t>
  </si>
  <si>
    <t>Ændret ugentligt/Ugentlig til 1 gang om ugen</t>
  </si>
  <si>
    <t>Ændret Ringeordning / 14 dage til Ringeordning</t>
  </si>
  <si>
    <t>Ændret Ugentlig eller 14 dage til 1 gang hver anden uge</t>
  </si>
  <si>
    <t>Ændret Følger indsamlingsordningen (TMF) til Via TMF’s indsamlingsordning</t>
  </si>
  <si>
    <t>Sat Tandpleje-AY-4, Tandpleje-AZ-4, Tandpleje-BA-4, Tandpleje-BB-4 som Ringeordning (var tom før)</t>
  </si>
  <si>
    <t>Ændret Restaffald (dagrenovation)/Restaffald (fra medarbejderne) til Restaffald</t>
  </si>
  <si>
    <t>Ændret Deponi (større steder) /Deponi (gadeopfej m.v.) til Deponi/Gadeopfej</t>
  </si>
  <si>
    <t>DAGTILBUD m. produktionskøkken</t>
  </si>
  <si>
    <t>DAGTILBUD 1-40 m. prod.køkken</t>
  </si>
  <si>
    <t>Ændret antal restaffald fra 1 til 2</t>
  </si>
  <si>
    <t>Tilføjet 1 Porcelæn 140 l ringeordning</t>
  </si>
  <si>
    <t>Tilføjet 1 madaffald 140 l 2 gange om ugen</t>
  </si>
  <si>
    <t>Tilføjet 1 Tekstil 140 liter ringeordning</t>
  </si>
  <si>
    <t>DAGTILBUD 41-80 m. prod.køkken</t>
  </si>
  <si>
    <t>Ændret antal restaffald fra 2 til 3</t>
  </si>
  <si>
    <t>Ændret antal Pap fra 1 til 2</t>
  </si>
  <si>
    <t>DAGTILBUD 81-120 m. prod.køkken</t>
  </si>
  <si>
    <t>Ændret antal restaffald fra 3 til 4</t>
  </si>
  <si>
    <t>Ændret antal Madaffald fra 2 til 3</t>
  </si>
  <si>
    <t>Ændret Jern og Metal fra 240 liter til 660 liter</t>
  </si>
  <si>
    <t>Ændret Plast fra 660 liter til 660 liter + 240 liter</t>
  </si>
  <si>
    <t>DAGTILBUD 121-160 m. prod.køkken</t>
  </si>
  <si>
    <t>Ændret antal Pap fra 2 til 3</t>
  </si>
  <si>
    <t>Ændret antal Plast fra 1 til 2</t>
  </si>
  <si>
    <t>Ændret antal Madaffald fra 2 til 4</t>
  </si>
  <si>
    <t>Ændret Rød boks til Miljøskab</t>
  </si>
  <si>
    <t>Tilføjet 1 Porcelæn 140 liter ringeordning</t>
  </si>
  <si>
    <t>DAGTILBUD 161-240 m. prod.køkken</t>
  </si>
  <si>
    <t>Ændret antal restaffald fra 4 til 6</t>
  </si>
  <si>
    <t>Ændret antal Madaffald fra 3 til 4</t>
  </si>
  <si>
    <t>DAGTILBUD 241-280 m. prod.køkken</t>
  </si>
  <si>
    <t>Ændret antal restaffald fra 5 til 7</t>
  </si>
  <si>
    <t>Ændret antal Pap fra 3 til 4</t>
  </si>
  <si>
    <t>Ændret antal Madaffald fra 4 til 5</t>
  </si>
  <si>
    <t>DAGTILBUD 281-340 m. prod.køkken</t>
  </si>
  <si>
    <t>Ændret antal restaffald fra 6 til 8</t>
  </si>
  <si>
    <t>DAGTILBUD +400 m. prod.køkken</t>
  </si>
  <si>
    <t>Ændret antal restaffald fra 7 til 9</t>
  </si>
  <si>
    <t>Ændret papir fra 2 til 1</t>
  </si>
  <si>
    <t>Ændret antal Madaffald fra 5 til 6</t>
  </si>
  <si>
    <t>SKOLER m. produktionskøkken</t>
  </si>
  <si>
    <t>SKOLE 1-200 m. prod.køkken</t>
  </si>
  <si>
    <t>Ændret antal Madaffald fra 1 til 2</t>
  </si>
  <si>
    <t>SKOLE 201-400 m. prod.køkken</t>
  </si>
  <si>
    <t>SKOLE 401-600 m. prod.køkken</t>
  </si>
  <si>
    <t>Ændret antal restaffald fra 8 til 10</t>
  </si>
  <si>
    <t>Ændret antal Pap fra 2 til 4</t>
  </si>
  <si>
    <t>Ændret antal Plast fra 1 til 3</t>
  </si>
  <si>
    <t>Ændret antal Madaffald fra 3 til 5</t>
  </si>
  <si>
    <t>SKOLE 601-800 m. prod.køkken</t>
  </si>
  <si>
    <t>Ændret antal restaffald fra 10 til 13</t>
  </si>
  <si>
    <t>Ændret antal Pap fra 3 til 5</t>
  </si>
  <si>
    <t>Ændret papir fra 3 til 1</t>
  </si>
  <si>
    <t>Ændret antal Madaffald fra 5 til 7</t>
  </si>
  <si>
    <t>SKOLE 801-1000 m. prod.køkken</t>
  </si>
  <si>
    <t>Ændret antal restaffald fra 13 til 14</t>
  </si>
  <si>
    <t>Ændret antal Pap fra 4 til 5</t>
  </si>
  <si>
    <t>Ændret antal Madaffald fra 6 til 8</t>
  </si>
  <si>
    <t>Ændret Deponi/Gadeopfej fra 660 liter til 240 liter</t>
  </si>
  <si>
    <t>SKOLE 1001-1200 m. prod.køkken</t>
  </si>
  <si>
    <t>Ændret antal restaffald fra 15 til 18</t>
  </si>
  <si>
    <t>Ændret papir fra 4 til 1</t>
  </si>
  <si>
    <t>Ændret antal Madaffald fra 7 til 10</t>
  </si>
  <si>
    <t>SKOLE 1201-1400 m. prod.køkken</t>
  </si>
  <si>
    <t>Ændret antal restaffald fra 17 til 20</t>
  </si>
  <si>
    <t>Ændret antal Pap fra 4 til 6</t>
  </si>
  <si>
    <t>Ændret Jern og metal fra 2 til 1</t>
  </si>
  <si>
    <t>Ændret antal Plast fra 1 til 4</t>
  </si>
  <si>
    <t>Ændret Deponi/Gadeopfej fra én 660 liter til to 240 liter</t>
  </si>
  <si>
    <t>SKOLE +1500 m. prod.køkken</t>
  </si>
  <si>
    <t>Ændret antal restaffald fra 23 til 20</t>
  </si>
  <si>
    <t>Ændret antal Pap fra 5 til 7</t>
  </si>
  <si>
    <t>Ændret papir fra 5 til 1</t>
  </si>
  <si>
    <t>Ændret antal Plast fra 1 til 5</t>
  </si>
  <si>
    <t>Ændret antal Madaffald fra 7 til 12</t>
  </si>
  <si>
    <t>Arket ”Formler”</t>
  </si>
  <si>
    <t>Tilføjet følgende tekst:</t>
  </si>
  <si>
    <t>m2 mål (Bredde kolonnen i Fraktioner arket)</t>
  </si>
  <si>
    <t>VIP-container</t>
  </si>
  <si>
    <t>Ophaler-container</t>
  </si>
  <si>
    <t>2,3 meter (Bredde)* 5 meter(længde) = 11,50m2</t>
  </si>
  <si>
    <t>Har rette hele Fraktioner arket til at passe med ovenstående m2/Bredder</t>
  </si>
  <si>
    <t>Ovenstående formel bliver kun benyttet til VIP containere og Ophaler-containere</t>
  </si>
  <si>
    <t>Tilføjede formlen: HVIS.FEJL(INDEKS(Formler!J27:J43;SAMMENLIGN(Renovationsberegner!A4;Formler!A27:A43;0));"") til celle O35 så +400 også fremgik af dropdown i renovationsberegneren under Dagtilbud med produktionskøkken</t>
  </si>
  <si>
    <r>
      <t xml:space="preserve">Alle ændringer er markeret med </t>
    </r>
    <r>
      <rPr>
        <sz val="11"/>
        <color rgb="FFFF0000"/>
        <rFont val="KBH Tekst"/>
      </rPr>
      <t>rød(t)</t>
    </r>
    <r>
      <rPr>
        <sz val="11"/>
        <color theme="1"/>
        <rFont val="KBH Tekst"/>
      </rPr>
      <t xml:space="preserve"> tekst/tal i fanerne</t>
    </r>
  </si>
  <si>
    <r>
      <t xml:space="preserve">Bygherrestandard for: 
</t>
    </r>
    <r>
      <rPr>
        <sz val="20"/>
        <color theme="1"/>
        <rFont val="KBH Black"/>
      </rPr>
      <t>Renovationsberegning</t>
    </r>
  </si>
  <si>
    <t xml:space="preserve">Økonomiforvaltningen │ Københavns Ejendomme &amp; Indkøb </t>
  </si>
  <si>
    <t>Versionsdato:2021.02.04</t>
  </si>
  <si>
    <t>76-100</t>
  </si>
  <si>
    <t>Farligt affald / Toner / Lyskilder</t>
  </si>
  <si>
    <t>Administration-A-10</t>
  </si>
  <si>
    <t>Administration-A-11</t>
  </si>
  <si>
    <t>Administration-B-10</t>
  </si>
  <si>
    <t>Administration-B-11</t>
  </si>
  <si>
    <t>Administration-C-11</t>
  </si>
  <si>
    <t>Administration-C-12</t>
  </si>
  <si>
    <t>Administration-D-11</t>
  </si>
  <si>
    <t>Administration-D-12</t>
  </si>
  <si>
    <t>Administration-E-11</t>
  </si>
  <si>
    <t>Administration-E-12</t>
  </si>
  <si>
    <t>Administration-F-11</t>
  </si>
  <si>
    <t>Administration-F-12</t>
  </si>
  <si>
    <t>Administration-G-11</t>
  </si>
  <si>
    <t>Administration-G-12</t>
  </si>
  <si>
    <t>Storskraldsrum med egen indgang</t>
  </si>
  <si>
    <t>5 m2</t>
  </si>
  <si>
    <t>Administration-H-11</t>
  </si>
  <si>
    <t>Administration-H-12</t>
  </si>
  <si>
    <t>OBS SKAL BEHANDLES INDIVIDUELT AF KEID</t>
  </si>
  <si>
    <t>Administration-I-11</t>
  </si>
  <si>
    <t>Administration-I-12</t>
  </si>
  <si>
    <t>Administration-J-11</t>
  </si>
  <si>
    <t>Administration-J-12</t>
  </si>
  <si>
    <t>Dagtilbud-K-9</t>
  </si>
  <si>
    <t>Dagtilbud-K-10</t>
  </si>
  <si>
    <t>Dagtilbud-L-10</t>
  </si>
  <si>
    <t>Dagtilbud-L-11</t>
  </si>
  <si>
    <t>Dagtilbud-M-10</t>
  </si>
  <si>
    <t>Dagtilbud-M-11</t>
  </si>
  <si>
    <t>Dagtilbud-N-10</t>
  </si>
  <si>
    <t>Dagtilbud-N-11</t>
  </si>
  <si>
    <t>Dagtilbud-O-10</t>
  </si>
  <si>
    <t>Dagtilbud-O-11</t>
  </si>
  <si>
    <t>Dagtilbud-P-10</t>
  </si>
  <si>
    <t>Dagtilbud-P-11</t>
  </si>
  <si>
    <t>Dagtilbud-Q-10</t>
  </si>
  <si>
    <t>Dagtilbud-Q-11</t>
  </si>
  <si>
    <t>Dagtilbud-R-10</t>
  </si>
  <si>
    <t>Dagtilbud-R-11</t>
  </si>
  <si>
    <t>Dagtilbud-S-10</t>
  </si>
  <si>
    <t>Dagtilbud-S-11</t>
  </si>
  <si>
    <t>Døgntilbud-X-11</t>
  </si>
  <si>
    <t>Døgntilbud-X-12</t>
  </si>
  <si>
    <t>Døgntilbud-T-11</t>
  </si>
  <si>
    <t>Døgntilbud-T-12</t>
  </si>
  <si>
    <t>Døgntilbud-U-11</t>
  </si>
  <si>
    <t>Døgntilbud-U-12</t>
  </si>
  <si>
    <t>Døgntilbud-V-11</t>
  </si>
  <si>
    <t>Døgntilbud-V-12</t>
  </si>
  <si>
    <t>Døgntilbud-W-11</t>
  </si>
  <si>
    <t>Døgntilbud-W-12</t>
  </si>
  <si>
    <t>Døgntilbud-Y-11</t>
  </si>
  <si>
    <t>Døgntilbud-Y-12</t>
  </si>
  <si>
    <t>Døgntilbud-Z-11</t>
  </si>
  <si>
    <t>Døgntilbud-Z-12</t>
  </si>
  <si>
    <t>Døgntilbud-AA-11</t>
  </si>
  <si>
    <t>Døgntilbud-AA-12</t>
  </si>
  <si>
    <t>Døgntilbud-AB-11</t>
  </si>
  <si>
    <t>Døgntilbud-AB-12</t>
  </si>
  <si>
    <t>Døgntilbud-AB1-12</t>
  </si>
  <si>
    <t>Døgntilbud-AB1-13</t>
  </si>
  <si>
    <t>Miljøskab (placeres i storskraldsrum)</t>
  </si>
  <si>
    <t>Storkøkken-AC-10</t>
  </si>
  <si>
    <t>Storkøkken-AC-11</t>
  </si>
  <si>
    <t>Storkøkken-AD-11</t>
  </si>
  <si>
    <t>Storkøkken-AE-10</t>
  </si>
  <si>
    <t>Storkøkken-AE-11</t>
  </si>
  <si>
    <t>Storkøkken-AD-7</t>
  </si>
  <si>
    <t>Storkøkken-AF-10</t>
  </si>
  <si>
    <t>Storkøkken-AF-11</t>
  </si>
  <si>
    <t>Storkøkken-AG-10</t>
  </si>
  <si>
    <t>Storkøkken-AG-11</t>
  </si>
  <si>
    <t>Teknisk drift-AH-9</t>
  </si>
  <si>
    <t>Teknisk drift-AH-10</t>
  </si>
  <si>
    <t>Teknisk drift-AI-9</t>
  </si>
  <si>
    <t>Teknisk drift-AI-10</t>
  </si>
  <si>
    <t>Teknisk drift-AJ-9</t>
  </si>
  <si>
    <t>Teknisk drift-AJ-10</t>
  </si>
  <si>
    <t>Udekørende enheder-AK-10</t>
  </si>
  <si>
    <t>Udekørende enheder-AK-11</t>
  </si>
  <si>
    <t>Udekørende enheder-AL-10</t>
  </si>
  <si>
    <t>Udekørende enheder-AL-11</t>
  </si>
  <si>
    <t>Udekørende enheder-AM-10</t>
  </si>
  <si>
    <t>Udekørende enheder-AM-11</t>
  </si>
  <si>
    <t>Udekørende enheder-AN-10</t>
  </si>
  <si>
    <t>Udekørende enheder-AN-11</t>
  </si>
  <si>
    <t>Udekørende enheder-AO-10</t>
  </si>
  <si>
    <t>Udekørende enheder-AO-11</t>
  </si>
  <si>
    <t>Skole-AP-10</t>
  </si>
  <si>
    <t>Skole-AP-11</t>
  </si>
  <si>
    <t>Skole-AQ-10</t>
  </si>
  <si>
    <t>Skole-AQ-11</t>
  </si>
  <si>
    <t>Skole-AR-10</t>
  </si>
  <si>
    <t>Skole-AR-11</t>
  </si>
  <si>
    <t>Skole-AS-10</t>
  </si>
  <si>
    <t>Skole-AS-11</t>
  </si>
  <si>
    <t>Skole-AT-10</t>
  </si>
  <si>
    <t>Skole-AT-11</t>
  </si>
  <si>
    <t>Skole-AU-10</t>
  </si>
  <si>
    <t>Skole-AU-11</t>
  </si>
  <si>
    <t>Skole-AV-10</t>
  </si>
  <si>
    <t>Skole-AV-11</t>
  </si>
  <si>
    <t>Skole-AW-10</t>
  </si>
  <si>
    <t>Skole-AW-11</t>
  </si>
  <si>
    <t>Dagtilbud med produktionskøkken-K-9</t>
  </si>
  <si>
    <t>Dagtilbud med produktionskøkken-K-10</t>
  </si>
  <si>
    <t>Dagtilbud med produktionskøkken-L-10</t>
  </si>
  <si>
    <t>Dagtilbud med produktionskøkken-L-11</t>
  </si>
  <si>
    <t>Dagtilbud med produktionskøkken-M-10</t>
  </si>
  <si>
    <t>Dagtilbud med produktionskøkken-M-11</t>
  </si>
  <si>
    <t>Dagtilbud med produktionskøkken-N-10</t>
  </si>
  <si>
    <t>Dagtilbud med produktionskøkken-N-11</t>
  </si>
  <si>
    <t>Dagtilbud med produktionskøkken-O-10</t>
  </si>
  <si>
    <t>Dagtilbud med produktionskøkken-O-11</t>
  </si>
  <si>
    <t>Dagtilbud med produktionskøkken-P-10</t>
  </si>
  <si>
    <t>Dagtilbud med produktionskøkken-P-11</t>
  </si>
  <si>
    <t>Dagtilbud med produktionskøkken-Q-10</t>
  </si>
  <si>
    <t>Dagtilbud med produktionskøkken-Q-11</t>
  </si>
  <si>
    <t>Dagtilbud med produktionskøkken-R-10</t>
  </si>
  <si>
    <t>Dagtilbud med produktionskøkken-R-11</t>
  </si>
  <si>
    <t>Dagtilbud med produktionskøkken-S-10</t>
  </si>
  <si>
    <t>Dagtilbud med produktionskøkken-S-11</t>
  </si>
  <si>
    <t>Skole med produktionskøkken-AP-10</t>
  </si>
  <si>
    <t>Skole med produktionskøkken-AP-11</t>
  </si>
  <si>
    <t>Skole med produktionskøkken-AQ-10</t>
  </si>
  <si>
    <t>Skole med produktionskøkken-AQ-11</t>
  </si>
  <si>
    <t>Skole med produktionskøkken-AR-10</t>
  </si>
  <si>
    <t>Skole med produktionskøkken-AR-11</t>
  </si>
  <si>
    <t>Skole med produktionskøkken-AS-10</t>
  </si>
  <si>
    <t>Skole med produktionskøkken-AS-11</t>
  </si>
  <si>
    <t>Skole med produktionskøkken-AT-10</t>
  </si>
  <si>
    <t>Skole med produktionskøkken-AT-11</t>
  </si>
  <si>
    <t>Skole med produktionskøkken-AU-10</t>
  </si>
  <si>
    <t>Skole med produktionskøkken-AU-11</t>
  </si>
  <si>
    <t>Skole med produktionskøkken-AV-10</t>
  </si>
  <si>
    <t>Skole med produktionskøkken-AV-11</t>
  </si>
  <si>
    <t>Skole med produktionskøkken-AW-10</t>
  </si>
  <si>
    <t>Skole med produktionskøkken-AW-11</t>
  </si>
  <si>
    <t>Kulturhus-BI-9</t>
  </si>
  <si>
    <t>660 liter eller 1 vip</t>
  </si>
  <si>
    <t>Kulturhus-BJ-9</t>
  </si>
  <si>
    <t>Kulturhus-BJ-10</t>
  </si>
  <si>
    <t>Administration-D-14</t>
  </si>
  <si>
    <t>Administration-E-14</t>
  </si>
  <si>
    <t>Administration-F-14</t>
  </si>
  <si>
    <t>Administration-G-14</t>
  </si>
  <si>
    <t>Administration-H-15</t>
  </si>
  <si>
    <t>Administration-I-15</t>
  </si>
  <si>
    <t>Administration-J-15</t>
  </si>
  <si>
    <t>Via SMOKAs indsamlingsordning</t>
  </si>
  <si>
    <t>Deponi (gadeopfej, sand m.v.)</t>
  </si>
  <si>
    <t>Storkøkken-AC-12</t>
  </si>
  <si>
    <t>Storkøkken-AD-12</t>
  </si>
  <si>
    <t>Storkøkken-AE-12</t>
  </si>
  <si>
    <t>Storkøkken-AF-12</t>
  </si>
  <si>
    <t>Storkøkken-AG-12</t>
  </si>
  <si>
    <t>Legepladser-AX-6</t>
  </si>
  <si>
    <t>Legepladser-AX1-6</t>
  </si>
  <si>
    <t>Tandpleje-AY-10</t>
  </si>
  <si>
    <t>Tandpleje-AY-11</t>
  </si>
  <si>
    <t>Tandpleje-AZ-10</t>
  </si>
  <si>
    <t>Tandpleje-AZ-11</t>
  </si>
  <si>
    <t>Tandpleje-BA-10</t>
  </si>
  <si>
    <t>Tandpleje-BA-11</t>
  </si>
  <si>
    <t>Tandpleje-BB-11</t>
  </si>
  <si>
    <t>Svømmebad-BC-9</t>
  </si>
  <si>
    <t>Svømmebad-BD-9</t>
  </si>
  <si>
    <t>Svømmebad-BD-10</t>
  </si>
  <si>
    <t>Idrætsanlæg-BE-9</t>
  </si>
  <si>
    <t>Idrætsanlæg-BE-10</t>
  </si>
  <si>
    <t>Idrætsanlæg-BF-9</t>
  </si>
  <si>
    <t>Idrætsanlæg-BF-10</t>
  </si>
  <si>
    <t>Museer/arkiv-BG-9</t>
  </si>
  <si>
    <t>Museer/arkiv-BG-10</t>
  </si>
  <si>
    <t>Museer/arkiv-BH-9</t>
  </si>
  <si>
    <t>Museer/arkiv-BH-10</t>
  </si>
  <si>
    <t>Biblioteker-BL-11</t>
  </si>
  <si>
    <t>Biblioteker-BL-12</t>
  </si>
  <si>
    <t>Biblioteker-BM-11</t>
  </si>
  <si>
    <t>Biblioteker-BM-12</t>
  </si>
  <si>
    <t>Tekstil (kun ved behov)</t>
  </si>
  <si>
    <t>Porcelæn (kun ved behov)</t>
  </si>
  <si>
    <t>Døgntilbud-AB1-9</t>
  </si>
  <si>
    <t>Tandpleje-BB-8</t>
  </si>
  <si>
    <t>Har tilføjet storskraldsrum til beregningen</t>
  </si>
  <si>
    <t>Har gjort porcelæn og tekstil til fraktioner efter behov</t>
  </si>
  <si>
    <t>Toner, lyskilder og farligt affald er samlet til en fraktion der skal samles i miljøskab eller rød boks</t>
  </si>
  <si>
    <t>Har fjernet fraktionen sand. Skal nu i deponi</t>
  </si>
  <si>
    <t>Har fjernet fraktionen gadeopfej. Skal nu i deponi</t>
  </si>
  <si>
    <t>Vejledning og retningslinjer for renovationsberegning og affaldsskurer</t>
  </si>
  <si>
    <t>Beregneren skal anvendes som beskrevet i:</t>
  </si>
  <si>
    <t>ssssefgvefge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</si>
</sst>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36" x14ac:knownFonts="1">
    <font>
      <sz val="11"/>
      <color theme="1"/>
      <name val="Calibri"/>
      <family val="2"/>
      <scheme val="minor"/>
    </font>
    <font>
      <b/>
      <sz val="11"/>
      <color theme="1"/>
      <name val="Calibri"/>
      <family val="2"/>
      <scheme val="minor"/>
    </font>
    <font>
      <b/>
      <sz val="12"/>
      <color theme="1"/>
      <name val="Calibri"/>
      <family val="2"/>
      <scheme val="minor"/>
    </font>
    <font>
      <b/>
      <sz val="11"/>
      <color rgb="FFFF0000"/>
      <name val="Calibri"/>
      <family val="2"/>
      <scheme val="minor"/>
    </font>
    <font>
      <sz val="11"/>
      <color theme="0"/>
      <name val="Calibri"/>
      <family val="2"/>
      <scheme val="minor"/>
    </font>
    <font>
      <sz val="11"/>
      <name val="Calibri"/>
      <family val="2"/>
      <scheme val="minor"/>
    </font>
    <font>
      <sz val="12"/>
      <color theme="1"/>
      <name val="Calibri"/>
      <family val="2"/>
      <scheme val="minor"/>
    </font>
    <font>
      <sz val="24"/>
      <color theme="1"/>
      <name val="Calibri"/>
      <family val="2"/>
      <scheme val="minor"/>
    </font>
    <font>
      <b/>
      <sz val="11"/>
      <color theme="3" tint="0.39997558519241921"/>
      <name val="Calibri"/>
      <family val="2"/>
      <scheme val="minor"/>
    </font>
    <font>
      <sz val="11"/>
      <color rgb="FFFF0000"/>
      <name val="Calibri"/>
      <family val="2"/>
      <scheme val="minor"/>
    </font>
    <font>
      <sz val="10"/>
      <name val="Arial"/>
      <family val="2"/>
    </font>
    <font>
      <b/>
      <sz val="11"/>
      <name val="Calibri"/>
      <family val="2"/>
      <scheme val="minor"/>
    </font>
    <font>
      <sz val="10"/>
      <name val="Arial"/>
      <family val="2"/>
    </font>
    <font>
      <sz val="11"/>
      <color theme="4" tint="-0.249977111117893"/>
      <name val="Calibri"/>
      <family val="2"/>
      <scheme val="minor"/>
    </font>
    <font>
      <sz val="10"/>
      <color theme="4" tint="-0.499984740745262"/>
      <name val="Calibri"/>
      <family val="2"/>
      <scheme val="minor"/>
    </font>
    <font>
      <b/>
      <sz val="14"/>
      <color theme="5" tint="-0.249977111117893"/>
      <name val="Calibri"/>
      <family val="2"/>
      <scheme val="minor"/>
    </font>
    <font>
      <sz val="26"/>
      <color rgb="FF00B050"/>
      <name val="Calibri"/>
      <family val="2"/>
      <scheme val="minor"/>
    </font>
    <font>
      <b/>
      <u/>
      <sz val="11"/>
      <color theme="1"/>
      <name val="Calibri"/>
      <family val="2"/>
      <scheme val="minor"/>
    </font>
    <font>
      <sz val="8"/>
      <name val="Calibri"/>
      <family val="2"/>
      <scheme val="minor"/>
    </font>
    <font>
      <sz val="11"/>
      <color theme="1"/>
      <name val="KBH Tekst"/>
    </font>
    <font>
      <sz val="11"/>
      <color rgb="FFFF0000"/>
      <name val="KBH Tekst"/>
    </font>
    <font>
      <b/>
      <sz val="11"/>
      <color theme="1"/>
      <name val="KBH Tekst"/>
    </font>
    <font>
      <b/>
      <u/>
      <sz val="11"/>
      <color theme="1"/>
      <name val="KBH Tekst"/>
    </font>
    <font>
      <sz val="11"/>
      <color theme="1"/>
      <name val="Calibri"/>
      <family val="2"/>
      <scheme val="minor"/>
    </font>
    <font>
      <sz val="16"/>
      <color theme="1"/>
      <name val="KBH Medium"/>
    </font>
    <font>
      <sz val="16"/>
      <color theme="1"/>
      <name val="KBH Black"/>
    </font>
    <font>
      <sz val="20"/>
      <color theme="1"/>
      <name val="KBH Black"/>
    </font>
    <font>
      <sz val="15"/>
      <color theme="1"/>
      <name val="KBH Medium"/>
    </font>
    <font>
      <sz val="16"/>
      <name val="KBH Medium"/>
    </font>
    <font>
      <sz val="12"/>
      <color theme="1"/>
      <name val="KBH Tekst"/>
    </font>
    <font>
      <sz val="13"/>
      <color theme="1"/>
      <name val="KBH Medium"/>
    </font>
    <font>
      <sz val="13"/>
      <name val="KBH Medium"/>
    </font>
    <font>
      <sz val="20"/>
      <color theme="1"/>
      <name val="KBH Tekst"/>
    </font>
    <font>
      <sz val="18"/>
      <color theme="1"/>
      <name val="KBH Medium"/>
    </font>
    <font>
      <sz val="12"/>
      <color theme="1"/>
      <name val="KBH Medium"/>
    </font>
    <font>
      <u/>
      <sz val="11"/>
      <color theme="10"/>
      <name val="Calibri"/>
      <family val="2"/>
      <scheme val="minor"/>
    </font>
  </fonts>
  <fills count="4">
    <fill>
      <patternFill patternType="none"/>
    </fill>
    <fill>
      <patternFill patternType="gray125"/>
    </fill>
    <fill>
      <patternFill patternType="solid">
        <fgColor theme="6" tint="0.39997558519241921"/>
        <bgColor indexed="64"/>
      </patternFill>
    </fill>
    <fill>
      <patternFill patternType="solid">
        <fgColor rgb="FF0070B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0" fillId="0" borderId="0"/>
    <xf numFmtId="0" fontId="12" fillId="0" borderId="0"/>
    <xf numFmtId="0" fontId="10" fillId="0" borderId="0"/>
    <xf numFmtId="0" fontId="23" fillId="0" borderId="0"/>
    <xf numFmtId="0" fontId="35" fillId="0" borderId="0" applyNumberFormat="0" applyFill="0" applyBorder="0" applyAlignment="0" applyProtection="0"/>
  </cellStyleXfs>
  <cellXfs count="161">
    <xf numFmtId="0" fontId="0" fillId="0" borderId="0" xfId="0"/>
    <xf numFmtId="0" fontId="0" fillId="0" borderId="0" xfId="0" applyProtection="1">
      <protection locked="0" hidden="1"/>
    </xf>
    <xf numFmtId="0" fontId="6" fillId="2" borderId="1" xfId="0" applyFont="1" applyFill="1" applyBorder="1" applyAlignment="1" applyProtection="1">
      <alignment horizontal="center" vertical="center"/>
      <protection locked="0" hidden="1"/>
    </xf>
    <xf numFmtId="0" fontId="0" fillId="2" borderId="1" xfId="0" applyFill="1" applyBorder="1" applyAlignment="1" applyProtection="1">
      <alignment horizontal="center" vertical="center"/>
      <protection locked="0" hidden="1"/>
    </xf>
    <xf numFmtId="0" fontId="0" fillId="0" borderId="0" xfId="0" applyProtection="1">
      <protection hidden="1"/>
    </xf>
    <xf numFmtId="0" fontId="5" fillId="0" borderId="0" xfId="0" applyFont="1" applyProtection="1">
      <protection hidden="1"/>
    </xf>
    <xf numFmtId="0" fontId="11" fillId="0" borderId="0" xfId="0" applyFont="1" applyProtection="1">
      <protection hidden="1"/>
    </xf>
    <xf numFmtId="0" fontId="5" fillId="0" borderId="0" xfId="0" applyFont="1" applyBorder="1" applyProtection="1">
      <protection hidden="1"/>
    </xf>
    <xf numFmtId="0" fontId="5" fillId="0" borderId="0" xfId="0" applyFont="1" applyAlignment="1" applyProtection="1">
      <alignment horizontal="center"/>
      <protection hidden="1"/>
    </xf>
    <xf numFmtId="0" fontId="0" fillId="0" borderId="0" xfId="0" applyFill="1" applyProtection="1">
      <protection hidden="1"/>
    </xf>
    <xf numFmtId="0" fontId="6" fillId="0" borderId="0" xfId="0" applyFont="1" applyProtection="1">
      <protection hidden="1"/>
    </xf>
    <xf numFmtId="0" fontId="2" fillId="0" borderId="0" xfId="0" applyFont="1" applyProtection="1">
      <protection hidden="1"/>
    </xf>
    <xf numFmtId="0" fontId="2" fillId="0" borderId="0" xfId="0" applyFont="1" applyAlignment="1" applyProtection="1">
      <alignment horizontal="center"/>
      <protection hidden="1"/>
    </xf>
    <xf numFmtId="0" fontId="0" fillId="0" borderId="0" xfId="0" applyFill="1" applyAlignment="1" applyProtection="1">
      <alignment horizontal="center"/>
      <protection hidden="1"/>
    </xf>
    <xf numFmtId="0" fontId="0" fillId="0" borderId="0" xfId="0" applyNumberFormat="1" applyFill="1" applyProtection="1">
      <protection hidden="1"/>
    </xf>
    <xf numFmtId="0" fontId="0" fillId="0" borderId="0" xfId="0" applyNumberFormat="1" applyProtection="1">
      <protection hidden="1"/>
    </xf>
    <xf numFmtId="0" fontId="5" fillId="0" borderId="0" xfId="0" applyNumberFormat="1" applyFont="1" applyFill="1" applyProtection="1">
      <protection hidden="1"/>
    </xf>
    <xf numFmtId="0" fontId="9" fillId="0" borderId="0" xfId="0" applyNumberFormat="1" applyFont="1" applyFill="1" applyProtection="1">
      <protection hidden="1"/>
    </xf>
    <xf numFmtId="0" fontId="5" fillId="0" borderId="0" xfId="0" applyNumberFormat="1" applyFont="1" applyProtection="1">
      <protection hidden="1"/>
    </xf>
    <xf numFmtId="1" fontId="5" fillId="0" borderId="0" xfId="0" applyNumberFormat="1" applyFont="1" applyProtection="1">
      <protection hidden="1"/>
    </xf>
    <xf numFmtId="0" fontId="5" fillId="0" borderId="0" xfId="0" applyFont="1" applyProtection="1">
      <protection locked="0" hidden="1"/>
    </xf>
    <xf numFmtId="0" fontId="5" fillId="0" borderId="2" xfId="0" applyFont="1" applyBorder="1" applyProtection="1">
      <protection hidden="1"/>
    </xf>
    <xf numFmtId="17" fontId="5" fillId="0" borderId="0" xfId="0" applyNumberFormat="1" applyFont="1" applyProtection="1">
      <protection hidden="1"/>
    </xf>
    <xf numFmtId="1" fontId="5" fillId="0" borderId="1" xfId="0" applyNumberFormat="1" applyFont="1" applyBorder="1" applyProtection="1">
      <protection hidden="1"/>
    </xf>
    <xf numFmtId="0" fontId="5" fillId="0" borderId="1" xfId="0" applyFont="1" applyBorder="1" applyProtection="1">
      <protection hidden="1"/>
    </xf>
    <xf numFmtId="0" fontId="5" fillId="0" borderId="3" xfId="0" applyFont="1" applyBorder="1" applyProtection="1">
      <protection hidden="1"/>
    </xf>
    <xf numFmtId="0" fontId="5" fillId="0" borderId="1" xfId="0" applyNumberFormat="1" applyFont="1" applyBorder="1" applyProtection="1">
      <protection hidden="1"/>
    </xf>
    <xf numFmtId="17" fontId="5" fillId="0" borderId="1" xfId="0" applyNumberFormat="1" applyFont="1" applyBorder="1" applyProtection="1">
      <protection hidden="1"/>
    </xf>
    <xf numFmtId="0" fontId="5" fillId="0" borderId="4" xfId="0" applyFont="1" applyBorder="1" applyProtection="1">
      <protection hidden="1"/>
    </xf>
    <xf numFmtId="0" fontId="5" fillId="0" borderId="0" xfId="0" applyFont="1" applyFill="1" applyBorder="1" applyProtection="1">
      <protection hidden="1"/>
    </xf>
    <xf numFmtId="0" fontId="5" fillId="0" borderId="1" xfId="0" applyFont="1" applyFill="1" applyBorder="1" applyProtection="1">
      <protection hidden="1"/>
    </xf>
    <xf numFmtId="0" fontId="13" fillId="0" borderId="0" xfId="0" applyFont="1" applyProtection="1">
      <protection locked="0" hidden="1"/>
    </xf>
    <xf numFmtId="0" fontId="4" fillId="0" borderId="0" xfId="0" applyFont="1" applyProtection="1">
      <protection locked="0" hidden="1"/>
    </xf>
    <xf numFmtId="0" fontId="5" fillId="0" borderId="0" xfId="0" applyFont="1" applyAlignment="1" applyProtection="1">
      <alignment horizontal="center"/>
      <protection locked="0" hidden="1"/>
    </xf>
    <xf numFmtId="0" fontId="1" fillId="0" borderId="0" xfId="0" applyFont="1" applyProtection="1">
      <protection locked="0" hidden="1"/>
    </xf>
    <xf numFmtId="0" fontId="1" fillId="0" borderId="0" xfId="0" applyFont="1" applyFill="1" applyProtection="1">
      <protection locked="0" hidden="1"/>
    </xf>
    <xf numFmtId="0" fontId="2" fillId="0" borderId="0" xfId="0" applyFont="1" applyFill="1" applyBorder="1" applyAlignment="1" applyProtection="1">
      <alignment horizontal="center" vertical="center"/>
      <protection locked="0" hidden="1"/>
    </xf>
    <xf numFmtId="0" fontId="0" fillId="0" borderId="0" xfId="0" applyFill="1" applyBorder="1" applyAlignment="1" applyProtection="1">
      <alignment vertical="center"/>
      <protection locked="0" hidden="1"/>
    </xf>
    <xf numFmtId="0" fontId="3" fillId="0" borderId="0" xfId="0" applyFont="1" applyProtection="1">
      <protection locked="0" hidden="1"/>
    </xf>
    <xf numFmtId="0" fontId="0" fillId="0" borderId="0" xfId="0" applyFill="1" applyProtection="1">
      <protection locked="0" hidden="1"/>
    </xf>
    <xf numFmtId="0" fontId="11" fillId="0" borderId="0" xfId="0" applyFont="1" applyProtection="1">
      <protection locked="0" hidden="1"/>
    </xf>
    <xf numFmtId="0" fontId="0" fillId="0" borderId="0" xfId="0" applyBorder="1" applyAlignment="1" applyProtection="1">
      <protection locked="0" hidden="1"/>
    </xf>
    <xf numFmtId="0" fontId="0" fillId="0" borderId="1" xfId="0" applyBorder="1" applyAlignment="1" applyProtection="1">
      <alignment horizontal="left" vertical="center"/>
      <protection locked="0" hidden="1"/>
    </xf>
    <xf numFmtId="0" fontId="0" fillId="0" borderId="1" xfId="0" applyBorder="1" applyAlignment="1" applyProtection="1">
      <alignment horizontal="center" wrapText="1"/>
      <protection locked="0" hidden="1"/>
    </xf>
    <xf numFmtId="0" fontId="0" fillId="0" borderId="5" xfId="0" applyBorder="1" applyAlignment="1" applyProtection="1">
      <alignment horizontal="left" wrapText="1"/>
      <protection locked="0" hidden="1"/>
    </xf>
    <xf numFmtId="0" fontId="4" fillId="0" borderId="6" xfId="0" applyFont="1" applyBorder="1" applyAlignment="1" applyProtection="1">
      <alignment wrapText="1"/>
      <protection locked="0" hidden="1"/>
    </xf>
    <xf numFmtId="0" fontId="0" fillId="0" borderId="1" xfId="0" applyBorder="1" applyAlignment="1" applyProtection="1">
      <alignment vertical="center" wrapText="1"/>
      <protection locked="0" hidden="1"/>
    </xf>
    <xf numFmtId="0" fontId="0" fillId="0" borderId="5" xfId="0" applyBorder="1" applyAlignment="1" applyProtection="1">
      <alignment wrapText="1"/>
      <protection locked="0" hidden="1"/>
    </xf>
    <xf numFmtId="0" fontId="0" fillId="0" borderId="5" xfId="0" applyBorder="1" applyAlignment="1" applyProtection="1">
      <alignment vertical="center"/>
      <protection locked="0" hidden="1"/>
    </xf>
    <xf numFmtId="0" fontId="8" fillId="0" borderId="0" xfId="0" applyFont="1" applyProtection="1">
      <protection locked="0" hidden="1"/>
    </xf>
    <xf numFmtId="0" fontId="0" fillId="0" borderId="2" xfId="0" applyBorder="1" applyAlignment="1" applyProtection="1">
      <alignment horizontal="center" wrapText="1"/>
      <protection locked="0" hidden="1"/>
    </xf>
    <xf numFmtId="0" fontId="0" fillId="0" borderId="7" xfId="0" applyBorder="1" applyAlignment="1" applyProtection="1">
      <alignment wrapText="1"/>
      <protection locked="0" hidden="1"/>
    </xf>
    <xf numFmtId="0" fontId="4" fillId="0" borderId="8" xfId="0" applyFont="1" applyBorder="1" applyAlignment="1" applyProtection="1">
      <alignment wrapText="1"/>
      <protection locked="0" hidden="1"/>
    </xf>
    <xf numFmtId="0" fontId="0" fillId="0" borderId="15" xfId="0" applyBorder="1" applyAlignment="1" applyProtection="1">
      <alignment wrapText="1"/>
      <protection locked="0" hidden="1"/>
    </xf>
    <xf numFmtId="0" fontId="0" fillId="0" borderId="0" xfId="0" applyBorder="1" applyAlignment="1" applyProtection="1">
      <alignment horizontal="center" wrapText="1"/>
      <protection locked="0" hidden="1"/>
    </xf>
    <xf numFmtId="0" fontId="0" fillId="0" borderId="0" xfId="0" applyBorder="1" applyAlignment="1" applyProtection="1">
      <alignment wrapText="1"/>
      <protection locked="0" hidden="1"/>
    </xf>
    <xf numFmtId="0" fontId="4" fillId="0" borderId="0" xfId="0" applyFont="1" applyBorder="1" applyAlignment="1" applyProtection="1">
      <alignment wrapText="1"/>
      <protection locked="0" hidden="1"/>
    </xf>
    <xf numFmtId="0" fontId="8" fillId="0" borderId="0" xfId="0" applyFont="1" applyAlignment="1" applyProtection="1">
      <alignment vertical="top"/>
      <protection locked="0" hidden="1"/>
    </xf>
    <xf numFmtId="164" fontId="5" fillId="0" borderId="0" xfId="0" applyNumberFormat="1" applyFont="1" applyProtection="1">
      <protection locked="0" hidden="1"/>
    </xf>
    <xf numFmtId="0" fontId="0" fillId="0" borderId="0" xfId="0" applyBorder="1" applyProtection="1">
      <protection locked="0" hidden="1"/>
    </xf>
    <xf numFmtId="0" fontId="2" fillId="0" borderId="0" xfId="0" applyFont="1" applyAlignment="1" applyProtection="1">
      <alignment horizontal="center" vertical="center"/>
      <protection locked="0" hidden="1"/>
    </xf>
    <xf numFmtId="0" fontId="0" fillId="0" borderId="0" xfId="0" applyAlignment="1" applyProtection="1">
      <alignment horizontal="left" vertical="center"/>
      <protection locked="0" hidden="1"/>
    </xf>
    <xf numFmtId="0" fontId="5" fillId="0" borderId="0" xfId="0" applyFont="1" applyBorder="1" applyProtection="1">
      <protection locked="0" hidden="1"/>
    </xf>
    <xf numFmtId="0" fontId="1" fillId="0" borderId="0" xfId="0" applyFont="1" applyBorder="1" applyAlignment="1" applyProtection="1">
      <alignment horizontal="center"/>
      <protection locked="0" hidden="1"/>
    </xf>
    <xf numFmtId="0" fontId="5" fillId="0" borderId="0" xfId="0" applyFont="1" applyFill="1" applyProtection="1">
      <protection locked="0" hidden="1"/>
    </xf>
    <xf numFmtId="0" fontId="0" fillId="0" borderId="0" xfId="0" applyAlignment="1" applyProtection="1">
      <alignment horizontal="center"/>
      <protection locked="0" hidden="1"/>
    </xf>
    <xf numFmtId="0" fontId="0" fillId="0" borderId="0" xfId="0" applyAlignment="1" applyProtection="1">
      <alignment vertical="center"/>
      <protection locked="0" hidden="1"/>
    </xf>
    <xf numFmtId="0" fontId="6" fillId="0" borderId="0" xfId="0" applyFont="1" applyBorder="1" applyAlignment="1" applyProtection="1">
      <alignment vertical="top"/>
      <protection locked="0" hidden="1"/>
    </xf>
    <xf numFmtId="0" fontId="6" fillId="0" borderId="0" xfId="0" applyFont="1" applyBorder="1" applyAlignment="1" applyProtection="1">
      <alignment vertical="top" wrapText="1"/>
      <protection locked="0" hidden="1"/>
    </xf>
    <xf numFmtId="0" fontId="5" fillId="0" borderId="0" xfId="0" applyFont="1" applyBorder="1" applyAlignment="1" applyProtection="1">
      <alignment vertical="top" wrapText="1"/>
      <protection locked="0" hidden="1"/>
    </xf>
    <xf numFmtId="0" fontId="15" fillId="0" borderId="0" xfId="0" applyFont="1" applyProtection="1">
      <protection locked="0" hidden="1"/>
    </xf>
    <xf numFmtId="0" fontId="11" fillId="0" borderId="5" xfId="0" applyFont="1" applyBorder="1" applyAlignment="1" applyProtection="1">
      <alignment horizontal="center"/>
      <protection locked="0" hidden="1"/>
    </xf>
    <xf numFmtId="0" fontId="11" fillId="0" borderId="1" xfId="0" applyFont="1" applyBorder="1" applyAlignment="1" applyProtection="1">
      <alignment horizontal="center"/>
      <protection locked="0" hidden="1"/>
    </xf>
    <xf numFmtId="164" fontId="5" fillId="0" borderId="1" xfId="0" applyNumberFormat="1" applyFont="1" applyBorder="1" applyAlignment="1" applyProtection="1">
      <alignment horizontal="center" vertical="center"/>
      <protection locked="0" hidden="1"/>
    </xf>
    <xf numFmtId="164" fontId="0" fillId="0" borderId="1" xfId="0" applyNumberFormat="1" applyBorder="1" applyAlignment="1" applyProtection="1">
      <alignment horizontal="center" vertical="center"/>
      <protection locked="0" hidden="1"/>
    </xf>
    <xf numFmtId="164" fontId="0" fillId="0" borderId="5" xfId="0" applyNumberFormat="1" applyBorder="1" applyAlignment="1" applyProtection="1">
      <alignment horizontal="center" vertical="center"/>
      <protection locked="0" hidden="1"/>
    </xf>
    <xf numFmtId="164" fontId="0" fillId="0" borderId="7" xfId="0" applyNumberFormat="1" applyBorder="1" applyAlignment="1" applyProtection="1">
      <alignment horizontal="center" vertical="center"/>
      <protection locked="0" hidden="1"/>
    </xf>
    <xf numFmtId="164" fontId="5" fillId="0" borderId="2" xfId="0" applyNumberFormat="1" applyFont="1" applyBorder="1" applyAlignment="1" applyProtection="1">
      <alignment horizontal="center" vertical="center"/>
      <protection locked="0" hidden="1"/>
    </xf>
    <xf numFmtId="164" fontId="0" fillId="0" borderId="0" xfId="0" applyNumberFormat="1" applyBorder="1" applyAlignment="1" applyProtection="1">
      <alignment horizontal="center" vertical="center"/>
      <protection locked="0" hidden="1"/>
    </xf>
    <xf numFmtId="164" fontId="5" fillId="0" borderId="16" xfId="0" applyNumberFormat="1" applyFont="1" applyBorder="1" applyAlignment="1" applyProtection="1">
      <alignment horizontal="center" vertical="center"/>
      <protection locked="0" hidden="1"/>
    </xf>
    <xf numFmtId="0" fontId="1" fillId="0" borderId="1" xfId="0" applyFont="1" applyBorder="1" applyAlignment="1" applyProtection="1">
      <alignment horizontal="center" vertical="center"/>
      <protection locked="0" hidden="1"/>
    </xf>
    <xf numFmtId="0" fontId="16" fillId="0" borderId="9" xfId="0" applyFont="1" applyBorder="1" applyAlignment="1" applyProtection="1">
      <alignment vertical="center" wrapText="1"/>
      <protection locked="0" hidden="1"/>
    </xf>
    <xf numFmtId="0" fontId="16" fillId="0" borderId="17" xfId="0" applyFont="1" applyBorder="1" applyAlignment="1" applyProtection="1">
      <alignment vertical="center" wrapText="1"/>
      <protection locked="0" hidden="1"/>
    </xf>
    <xf numFmtId="0" fontId="16" fillId="0" borderId="10" xfId="0" applyFont="1" applyBorder="1" applyAlignment="1" applyProtection="1">
      <alignment vertical="center" wrapText="1"/>
      <protection locked="0" hidden="1"/>
    </xf>
    <xf numFmtId="0" fontId="16" fillId="0" borderId="11" xfId="0" applyFont="1" applyBorder="1" applyAlignment="1" applyProtection="1">
      <alignment vertical="center" wrapText="1"/>
      <protection locked="0" hidden="1"/>
    </xf>
    <xf numFmtId="0" fontId="16" fillId="0" borderId="0" xfId="0" applyFont="1" applyBorder="1" applyAlignment="1" applyProtection="1">
      <alignment vertical="center" wrapText="1"/>
      <protection locked="0" hidden="1"/>
    </xf>
    <xf numFmtId="0" fontId="16" fillId="0" borderId="12" xfId="0" applyFont="1" applyBorder="1" applyAlignment="1" applyProtection="1">
      <alignment vertical="center" wrapText="1"/>
      <protection locked="0" hidden="1"/>
    </xf>
    <xf numFmtId="0" fontId="16" fillId="0" borderId="13" xfId="0" applyFont="1" applyBorder="1" applyAlignment="1" applyProtection="1">
      <alignment vertical="center" wrapText="1"/>
      <protection locked="0" hidden="1"/>
    </xf>
    <xf numFmtId="0" fontId="16" fillId="0" borderId="18" xfId="0" applyFont="1" applyBorder="1" applyAlignment="1" applyProtection="1">
      <alignment vertical="center" wrapText="1"/>
      <protection locked="0" hidden="1"/>
    </xf>
    <xf numFmtId="0" fontId="16" fillId="0" borderId="14" xfId="0" applyFont="1" applyBorder="1" applyAlignment="1" applyProtection="1">
      <alignment vertical="center" wrapText="1"/>
      <protection locked="0" hidden="1"/>
    </xf>
    <xf numFmtId="0" fontId="11" fillId="0" borderId="0" xfId="0" applyFont="1" applyBorder="1" applyAlignment="1" applyProtection="1">
      <protection locked="0" hidden="1"/>
    </xf>
    <xf numFmtId="0" fontId="1" fillId="0" borderId="0" xfId="0" applyFont="1"/>
    <xf numFmtId="0" fontId="9" fillId="0" borderId="3" xfId="0" applyFont="1" applyFill="1" applyBorder="1" applyProtection="1">
      <protection hidden="1"/>
    </xf>
    <xf numFmtId="0" fontId="9" fillId="0" borderId="3" xfId="0" applyFont="1" applyBorder="1" applyProtection="1">
      <protection hidden="1"/>
    </xf>
    <xf numFmtId="0" fontId="9" fillId="0" borderId="0" xfId="0" applyFont="1" applyProtection="1">
      <protection hidden="1"/>
    </xf>
    <xf numFmtId="17" fontId="9" fillId="0" borderId="0" xfId="0" applyNumberFormat="1" applyFont="1" applyProtection="1">
      <protection hidden="1"/>
    </xf>
    <xf numFmtId="0" fontId="9" fillId="0" borderId="0" xfId="0" applyNumberFormat="1" applyFont="1" applyProtection="1">
      <protection hidden="1"/>
    </xf>
    <xf numFmtId="0" fontId="9" fillId="0" borderId="0" xfId="0" applyFont="1"/>
    <xf numFmtId="0" fontId="9" fillId="0" borderId="0" xfId="0" applyFont="1" applyFill="1" applyProtection="1">
      <protection hidden="1"/>
    </xf>
    <xf numFmtId="0" fontId="9" fillId="0" borderId="0" xfId="0" applyFont="1" applyFill="1" applyAlignment="1" applyProtection="1">
      <alignment horizontal="center"/>
      <protection hidden="1"/>
    </xf>
    <xf numFmtId="0" fontId="0" fillId="0" borderId="0" xfId="0" quotePrefix="1"/>
    <xf numFmtId="2" fontId="9" fillId="0" borderId="0" xfId="0" applyNumberFormat="1" applyFont="1" applyFill="1" applyProtection="1">
      <protection hidden="1"/>
    </xf>
    <xf numFmtId="2" fontId="0" fillId="0" borderId="0" xfId="0" applyNumberFormat="1"/>
    <xf numFmtId="164" fontId="9" fillId="0" borderId="0" xfId="0" applyNumberFormat="1" applyFont="1" applyProtection="1">
      <protection hidden="1"/>
    </xf>
    <xf numFmtId="2" fontId="9" fillId="0" borderId="0" xfId="0" applyNumberFormat="1" applyFont="1"/>
    <xf numFmtId="0" fontId="5" fillId="0" borderId="0" xfId="0" applyFont="1" applyFill="1" applyProtection="1">
      <protection hidden="1"/>
    </xf>
    <xf numFmtId="0" fontId="9" fillId="0" borderId="2" xfId="0" applyFont="1" applyBorder="1" applyProtection="1">
      <protection hidden="1"/>
    </xf>
    <xf numFmtId="164" fontId="9" fillId="0" borderId="0" xfId="0" applyNumberFormat="1" applyFont="1" applyFill="1" applyProtection="1">
      <protection hidden="1"/>
    </xf>
    <xf numFmtId="0" fontId="19" fillId="0" borderId="0" xfId="0" applyFont="1" applyAlignment="1">
      <alignment vertical="center"/>
    </xf>
    <xf numFmtId="0" fontId="22" fillId="0" borderId="0" xfId="0" applyFont="1" applyAlignment="1">
      <alignment vertical="center"/>
    </xf>
    <xf numFmtId="0" fontId="24" fillId="0" borderId="0" xfId="4" applyFont="1"/>
    <xf numFmtId="0" fontId="23" fillId="0" borderId="0" xfId="4"/>
    <xf numFmtId="0" fontId="24" fillId="3" borderId="0" xfId="4" applyFont="1" applyFill="1"/>
    <xf numFmtId="165" fontId="24" fillId="3" borderId="0" xfId="4" applyNumberFormat="1" applyFont="1" applyFill="1"/>
    <xf numFmtId="0" fontId="7" fillId="0" borderId="0" xfId="0" applyFont="1" applyBorder="1" applyAlignment="1" applyProtection="1">
      <alignment horizontal="center"/>
      <protection locked="0" hidden="1"/>
    </xf>
    <xf numFmtId="0" fontId="0" fillId="0" borderId="0" xfId="0" applyAlignment="1" applyProtection="1">
      <protection locked="0" hidden="1"/>
    </xf>
    <xf numFmtId="0" fontId="32" fillId="0" borderId="0" xfId="4" applyFont="1" applyAlignment="1">
      <alignment horizontal="left" vertical="top" wrapText="1"/>
    </xf>
    <xf numFmtId="0" fontId="33" fillId="0" borderId="0" xfId="4" applyFont="1" applyAlignment="1">
      <alignment horizontal="left" vertical="top" wrapText="1"/>
    </xf>
    <xf numFmtId="0" fontId="34" fillId="0" borderId="0" xfId="4" applyFont="1" applyAlignment="1">
      <alignment horizontal="center"/>
    </xf>
    <xf numFmtId="0" fontId="25" fillId="0" borderId="0" xfId="4" applyFont="1" applyAlignment="1">
      <alignment horizontal="left" wrapText="1"/>
    </xf>
    <xf numFmtId="0" fontId="27" fillId="0" borderId="0" xfId="4" applyFont="1" applyAlignment="1">
      <alignment horizontal="left"/>
    </xf>
    <xf numFmtId="0" fontId="28" fillId="0" borderId="0" xfId="4" applyFont="1" applyAlignment="1">
      <alignment horizontal="left"/>
    </xf>
    <xf numFmtId="165" fontId="28" fillId="3" borderId="0" xfId="4" applyNumberFormat="1" applyFont="1" applyFill="1" applyAlignment="1">
      <alignment horizontal="left"/>
    </xf>
    <xf numFmtId="0" fontId="5" fillId="0" borderId="0" xfId="4" applyFont="1" applyAlignment="1">
      <alignment horizontal="left"/>
    </xf>
    <xf numFmtId="0" fontId="29" fillId="0" borderId="0" xfId="4" applyFont="1" applyAlignment="1">
      <alignment horizontal="left"/>
    </xf>
    <xf numFmtId="0" fontId="30" fillId="0" borderId="0" xfId="4" applyFont="1" applyAlignment="1">
      <alignment horizontal="left"/>
    </xf>
    <xf numFmtId="0" fontId="31" fillId="0" borderId="0" xfId="4" applyFont="1" applyAlignment="1">
      <alignment horizontal="left"/>
    </xf>
    <xf numFmtId="0" fontId="1" fillId="0" borderId="7" xfId="0" applyFont="1" applyBorder="1" applyAlignment="1" applyProtection="1">
      <alignment horizontal="center" vertical="center"/>
      <protection locked="0" hidden="1"/>
    </xf>
    <xf numFmtId="0" fontId="1" fillId="0" borderId="8" xfId="0" applyFont="1" applyBorder="1" applyAlignment="1" applyProtection="1">
      <alignment horizontal="center" vertical="center"/>
      <protection locked="0" hidden="1"/>
    </xf>
    <xf numFmtId="0" fontId="14" fillId="0" borderId="9" xfId="0" applyFont="1" applyBorder="1" applyAlignment="1" applyProtection="1">
      <alignment horizontal="left" vertical="top" wrapText="1"/>
      <protection locked="0" hidden="1"/>
    </xf>
    <xf numFmtId="0" fontId="14" fillId="0" borderId="17" xfId="0" applyFont="1" applyBorder="1" applyAlignment="1" applyProtection="1">
      <alignment horizontal="left" vertical="top"/>
      <protection locked="0" hidden="1"/>
    </xf>
    <xf numFmtId="0" fontId="14" fillId="0" borderId="10" xfId="0" applyFont="1" applyBorder="1" applyAlignment="1" applyProtection="1">
      <alignment horizontal="left" vertical="top"/>
      <protection locked="0" hidden="1"/>
    </xf>
    <xf numFmtId="0" fontId="14" fillId="0" borderId="11" xfId="0" applyFont="1" applyBorder="1" applyAlignment="1" applyProtection="1">
      <alignment horizontal="left" vertical="top"/>
      <protection locked="0" hidden="1"/>
    </xf>
    <xf numFmtId="0" fontId="14" fillId="0" borderId="0" xfId="0" applyFont="1" applyBorder="1" applyAlignment="1" applyProtection="1">
      <alignment horizontal="left" vertical="top"/>
      <protection locked="0" hidden="1"/>
    </xf>
    <xf numFmtId="0" fontId="14" fillId="0" borderId="12" xfId="0" applyFont="1" applyBorder="1" applyAlignment="1" applyProtection="1">
      <alignment horizontal="left" vertical="top"/>
      <protection locked="0" hidden="1"/>
    </xf>
    <xf numFmtId="0" fontId="14" fillId="0" borderId="13" xfId="0" applyFont="1" applyBorder="1" applyAlignment="1" applyProtection="1">
      <alignment horizontal="left" vertical="top"/>
      <protection locked="0" hidden="1"/>
    </xf>
    <xf numFmtId="0" fontId="14" fillId="0" borderId="18" xfId="0" applyFont="1" applyBorder="1" applyAlignment="1" applyProtection="1">
      <alignment horizontal="left" vertical="top"/>
      <protection locked="0" hidden="1"/>
    </xf>
    <xf numFmtId="0" fontId="14" fillId="0" borderId="14" xfId="0" applyFont="1" applyBorder="1" applyAlignment="1" applyProtection="1">
      <alignment horizontal="left" vertical="top"/>
      <protection locked="0" hidden="1"/>
    </xf>
    <xf numFmtId="0" fontId="11" fillId="0" borderId="5" xfId="0" applyFont="1" applyBorder="1" applyAlignment="1" applyProtection="1">
      <alignment horizontal="center"/>
      <protection locked="0" hidden="1"/>
    </xf>
    <xf numFmtId="0" fontId="11" fillId="0" borderId="6" xfId="0" applyFont="1" applyBorder="1" applyAlignment="1" applyProtection="1">
      <alignment horizontal="center"/>
      <protection locked="0" hidden="1"/>
    </xf>
    <xf numFmtId="0" fontId="3" fillId="0" borderId="0" xfId="0" applyFont="1" applyAlignment="1" applyProtection="1">
      <alignment horizontal="left" vertical="top" wrapText="1"/>
      <protection locked="0" hidden="1"/>
    </xf>
    <xf numFmtId="0" fontId="7" fillId="0" borderId="0" xfId="0" applyFont="1" applyBorder="1" applyAlignment="1" applyProtection="1">
      <alignment horizontal="center"/>
      <protection locked="0" hidden="1"/>
    </xf>
    <xf numFmtId="0" fontId="35" fillId="0" borderId="0" xfId="5" applyAlignment="1" applyProtection="1">
      <alignment horizontal="center" vertical="center"/>
      <protection locked="0" hidden="1"/>
    </xf>
    <xf numFmtId="0" fontId="1" fillId="0" borderId="0" xfId="0" applyFont="1" applyAlignment="1" applyProtection="1">
      <alignment horizontal="left"/>
      <protection locked="0" hidden="1"/>
    </xf>
    <xf numFmtId="0" fontId="6" fillId="2" borderId="1" xfId="0" applyFont="1" applyFill="1" applyBorder="1" applyAlignment="1" applyProtection="1">
      <alignment horizontal="center" vertical="center"/>
      <protection locked="0" hidden="1"/>
    </xf>
    <xf numFmtId="0" fontId="1" fillId="0" borderId="5" xfId="0" applyFont="1" applyBorder="1" applyAlignment="1" applyProtection="1">
      <alignment horizontal="center" vertical="center"/>
      <protection locked="0" hidden="1"/>
    </xf>
    <xf numFmtId="0" fontId="0" fillId="0" borderId="6" xfId="0" applyBorder="1" applyAlignment="1" applyProtection="1">
      <alignment vertical="center"/>
      <protection locked="0" hidden="1"/>
    </xf>
    <xf numFmtId="0" fontId="1" fillId="0" borderId="5" xfId="0" applyFont="1" applyBorder="1" applyAlignment="1" applyProtection="1">
      <alignment horizontal="center"/>
      <protection locked="0" hidden="1"/>
    </xf>
    <xf numFmtId="0" fontId="1" fillId="0" borderId="6" xfId="0" applyFont="1" applyBorder="1" applyAlignment="1" applyProtection="1">
      <alignment horizontal="center"/>
      <protection locked="0" hidden="1"/>
    </xf>
    <xf numFmtId="0" fontId="6" fillId="2" borderId="1" xfId="0" applyFont="1" applyFill="1" applyBorder="1" applyAlignment="1" applyProtection="1">
      <alignment horizontal="left" vertical="center"/>
      <protection locked="0" hidden="1"/>
    </xf>
    <xf numFmtId="0" fontId="0" fillId="2" borderId="1" xfId="0" applyFill="1" applyBorder="1" applyAlignment="1" applyProtection="1">
      <alignment horizontal="left" vertical="center"/>
      <protection locked="0" hidden="1"/>
    </xf>
    <xf numFmtId="0" fontId="1" fillId="0" borderId="6" xfId="0" applyFont="1" applyBorder="1" applyAlignment="1" applyProtection="1">
      <alignment horizontal="center" vertical="center"/>
      <protection locked="0" hidden="1"/>
    </xf>
    <xf numFmtId="0" fontId="11" fillId="0" borderId="4" xfId="0" applyFont="1" applyBorder="1" applyAlignment="1" applyProtection="1">
      <alignment horizontal="center"/>
      <protection locked="0" hidden="1"/>
    </xf>
    <xf numFmtId="0" fontId="11" fillId="0" borderId="1" xfId="0" applyFont="1" applyBorder="1" applyAlignment="1" applyProtection="1">
      <alignment horizontal="center"/>
      <protection locked="0" hidden="1"/>
    </xf>
    <xf numFmtId="14" fontId="5" fillId="2" borderId="5" xfId="0" applyNumberFormat="1" applyFont="1" applyFill="1" applyBorder="1" applyAlignment="1" applyProtection="1">
      <alignment horizontal="center" vertical="center"/>
      <protection locked="0" hidden="1"/>
    </xf>
    <xf numFmtId="14" fontId="5" fillId="2" borderId="6" xfId="0" applyNumberFormat="1" applyFont="1" applyFill="1" applyBorder="1" applyAlignment="1" applyProtection="1">
      <alignment horizontal="center" vertical="center"/>
      <protection locked="0" hidden="1"/>
    </xf>
    <xf numFmtId="164" fontId="1" fillId="0" borderId="5" xfId="0" applyNumberFormat="1" applyFont="1" applyBorder="1" applyAlignment="1" applyProtection="1">
      <alignment horizontal="center"/>
      <protection locked="0" hidden="1"/>
    </xf>
    <xf numFmtId="164" fontId="1" fillId="0" borderId="6" xfId="0" applyNumberFormat="1" applyFont="1" applyBorder="1" applyAlignment="1" applyProtection="1">
      <alignment horizontal="center"/>
      <protection locked="0" hidden="1"/>
    </xf>
    <xf numFmtId="0" fontId="1" fillId="0" borderId="0" xfId="0" applyFont="1" applyBorder="1" applyAlignment="1" applyProtection="1">
      <alignment horizontal="right"/>
      <protection locked="0" hidden="1"/>
    </xf>
    <xf numFmtId="0" fontId="0" fillId="0" borderId="1" xfId="0" applyBorder="1" applyAlignment="1" applyProtection="1">
      <alignment horizontal="center"/>
      <protection locked="0" hidden="1"/>
    </xf>
    <xf numFmtId="0" fontId="35" fillId="0" borderId="0" xfId="5" applyAlignment="1" applyProtection="1">
      <alignment vertical="top" wrapText="1"/>
      <protection locked="0"/>
    </xf>
  </cellXfs>
  <cellStyles count="6">
    <cellStyle name="Link" xfId="5" builtinId="8"/>
    <cellStyle name="Normal" xfId="0" builtinId="0"/>
    <cellStyle name="Normal 2" xfId="1" xr:uid="{00000000-0005-0000-0000-000001000000}"/>
    <cellStyle name="Normal 2 2" xfId="4" xr:uid="{C961A961-E049-43E3-ABF7-9FA7AE619960}"/>
    <cellStyle name="Normal 3" xfId="2" xr:uid="{00000000-0005-0000-0000-000002000000}"/>
    <cellStyle name="Normal 3 2" xfId="3" xr:uid="{75B5F3BC-8D52-4DE6-BB10-1F0317F7E92E}"/>
  </cellStyles>
  <dxfs count="19">
    <dxf>
      <font>
        <strike val="0"/>
        <outline val="0"/>
        <shadow val="0"/>
        <u val="none"/>
        <vertAlign val="baseline"/>
        <sz val="11"/>
        <color rgb="FFFF0000"/>
        <name val="Calibri"/>
        <family val="2"/>
        <scheme val="minor"/>
      </font>
      <numFmt numFmtId="164" formatCode="0.0"/>
      <protection locked="1" hidden="1"/>
    </dxf>
    <dxf>
      <numFmt numFmtId="0" formatCode="General"/>
      <protection locked="1" hidden="1"/>
    </dxf>
    <dxf>
      <numFmt numFmtId="0" formatCode="General"/>
      <fill>
        <patternFill patternType="none">
          <fgColor indexed="64"/>
          <bgColor indexed="65"/>
        </patternFill>
      </fill>
      <protection locked="1" hidden="1"/>
    </dxf>
    <dxf>
      <numFmt numFmtId="0" formatCode="General"/>
      <fill>
        <patternFill patternType="none">
          <fgColor indexed="64"/>
          <bgColor indexed="65"/>
        </patternFill>
      </fill>
      <protection locked="1" hidden="1"/>
    </dxf>
    <dxf>
      <fill>
        <patternFill patternType="none">
          <fgColor indexed="64"/>
          <bgColor indexed="65"/>
        </patternFill>
      </fill>
      <protection locked="1" hidden="1"/>
    </dxf>
    <dxf>
      <fill>
        <patternFill patternType="none">
          <fgColor indexed="64"/>
          <bgColor indexed="65"/>
        </patternFill>
      </fill>
      <protection locked="1" hidden="1"/>
    </dxf>
    <dxf>
      <fill>
        <patternFill patternType="none">
          <fgColor indexed="64"/>
          <bgColor indexed="65"/>
        </patternFill>
      </fill>
      <protection locked="1" hidden="1"/>
    </dxf>
    <dxf>
      <protection locked="1" hidden="1"/>
    </dxf>
    <dxf>
      <protection locked="1" hidden="1"/>
    </dxf>
    <dxf>
      <alignment horizontal="center" vertical="bottom" textRotation="0" wrapText="0" indent="0" justifyLastLine="0" shrinkToFit="0" readingOrder="0"/>
      <protection locked="1" hidden="1"/>
    </dxf>
    <dxf>
      <protection locked="1" hidden="1"/>
    </dxf>
    <dxf>
      <protection locked="1" hidden="1"/>
    </dxf>
    <dxf>
      <protection locked="1" hidden="1"/>
    </dxf>
    <dxf>
      <font>
        <b/>
        <i val="0"/>
        <strike val="0"/>
        <condense val="0"/>
        <extend val="0"/>
        <outline val="0"/>
        <shadow val="0"/>
        <u val="none"/>
        <vertAlign val="baseline"/>
        <sz val="12"/>
        <color theme="1"/>
        <name val="Calibri"/>
        <scheme val="minor"/>
      </font>
      <protection locked="1" hidden="1"/>
    </dxf>
    <dxf>
      <numFmt numFmtId="166" formatCode="0.0\ &quot;m²&quot;"/>
    </dxf>
    <dxf>
      <border>
        <left/>
        <right/>
        <top/>
        <bottom/>
        <vertical/>
        <horizontal/>
      </border>
    </dxf>
    <dxf>
      <border>
        <bottom style="thin">
          <color auto="1"/>
        </bottom>
        <vertical/>
        <horizontal/>
      </border>
    </dxf>
    <dxf>
      <border>
        <top style="thin">
          <color auto="1"/>
        </top>
        <bottom style="thin">
          <color auto="1"/>
        </bottom>
        <vertical/>
        <horizontal/>
      </border>
    </dxf>
    <dxf>
      <font>
        <b val="0"/>
        <i val="0"/>
      </font>
      <border>
        <left/>
        <right/>
        <top/>
        <bottom/>
      </border>
    </dxf>
  </dxfs>
  <tableStyles count="0" defaultTableStyle="TableStyleMedium2" defaultPivotStyle="PivotStyleMedium9"/>
  <colors>
    <mruColors>
      <color rgb="FF4F81BD"/>
      <color rgb="FFA3BDDD"/>
      <color rgb="FF4CEA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5.emf"/><Relationship Id="rId7" Type="http://schemas.openxmlformats.org/officeDocument/2006/relationships/image" Target="../media/image8.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2.emf"/><Relationship Id="rId9"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oneCellAnchor>
    <xdr:from>
      <xdr:col>16</xdr:col>
      <xdr:colOff>106708</xdr:colOff>
      <xdr:row>3</xdr:row>
      <xdr:rowOff>81643</xdr:rowOff>
    </xdr:from>
    <xdr:ext cx="1044816" cy="1110072"/>
    <xdr:pic>
      <xdr:nvPicPr>
        <xdr:cNvPr id="2" name="Billede 1" descr="KBH_Maerke_DK_Blue_RG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2101" y="857250"/>
          <a:ext cx="1044816" cy="1110072"/>
        </a:xfrm>
        <a:prstGeom prst="rect">
          <a:avLst/>
        </a:prstGeom>
        <a:noFill/>
      </xdr:spPr>
    </xdr:pic>
    <xdr:clientData/>
  </xdr:oneCellAnchor>
  <xdr:oneCellAnchor>
    <xdr:from>
      <xdr:col>18</xdr:col>
      <xdr:colOff>190500</xdr:colOff>
      <xdr:row>27</xdr:row>
      <xdr:rowOff>136072</xdr:rowOff>
    </xdr:from>
    <xdr:ext cx="5503693" cy="2721236"/>
    <xdr:sp macro="" textlink="">
      <xdr:nvSpPr>
        <xdr:cNvPr id="4" name="Tekstboks 10">
          <a:extLst>
            <a:ext uri="{FF2B5EF4-FFF2-40B4-BE49-F238E27FC236}">
              <a16:creationId xmlns:a16="http://schemas.microsoft.com/office/drawing/2014/main" id="{00000000-0008-0000-0000-000004000000}"/>
            </a:ext>
          </a:extLst>
        </xdr:cNvPr>
        <xdr:cNvSpPr txBox="1"/>
      </xdr:nvSpPr>
      <xdr:spPr>
        <a:xfrm>
          <a:off x="3796393" y="7266215"/>
          <a:ext cx="5503693" cy="27212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da-DK" sz="1100">
            <a:latin typeface="Verdana" pitchFamily="34" charset="0"/>
            <a:ea typeface="Verdana" pitchFamily="34" charset="0"/>
            <a:cs typeface="Verdana" pitchFamily="34" charset="0"/>
          </a:endParaRPr>
        </a:p>
        <a:p>
          <a:endParaRPr lang="da-DK" sz="1100">
            <a:latin typeface="Verdana" pitchFamily="34" charset="0"/>
            <a:ea typeface="Verdana" pitchFamily="34" charset="0"/>
            <a:cs typeface="Verdana" pitchFamily="34" charset="0"/>
          </a:endParaRPr>
        </a:p>
        <a:p>
          <a:r>
            <a:rPr lang="da-DK" sz="1100">
              <a:solidFill>
                <a:sysClr val="windowText" lastClr="000000"/>
              </a:solidFill>
              <a:latin typeface="Verdana" pitchFamily="34" charset="0"/>
              <a:ea typeface="Verdana" pitchFamily="34" charset="0"/>
              <a:cs typeface="Verdana" pitchFamily="34" charset="0"/>
            </a:rPr>
            <a:t>VERSION: 3.19</a:t>
          </a:r>
        </a:p>
        <a:p>
          <a:r>
            <a:rPr lang="da-DK" sz="1100">
              <a:solidFill>
                <a:sysClr val="windowText" lastClr="000000"/>
              </a:solidFill>
              <a:latin typeface="Verdana" pitchFamily="34" charset="0"/>
              <a:ea typeface="Verdana" pitchFamily="34" charset="0"/>
              <a:cs typeface="Verdana" pitchFamily="34" charset="0"/>
            </a:rPr>
            <a:t>DATO:</a:t>
          </a:r>
          <a:r>
            <a:rPr lang="da-DK" sz="1100" baseline="0">
              <a:solidFill>
                <a:sysClr val="windowText" lastClr="000000"/>
              </a:solidFill>
              <a:latin typeface="Verdana" pitchFamily="34" charset="0"/>
              <a:ea typeface="Verdana" pitchFamily="34" charset="0"/>
              <a:cs typeface="Verdana" pitchFamily="34" charset="0"/>
            </a:rPr>
            <a:t> Juni 2020</a:t>
          </a:r>
        </a:p>
        <a:p>
          <a:endParaRPr lang="da-DK" sz="1100" baseline="0">
            <a:solidFill>
              <a:sysClr val="windowText" lastClr="000000"/>
            </a:solidFill>
            <a:latin typeface="Verdana" pitchFamily="34" charset="0"/>
            <a:ea typeface="Verdana" pitchFamily="34" charset="0"/>
            <a:cs typeface="Verdana" pitchFamily="34" charset="0"/>
          </a:endParaRPr>
        </a:p>
        <a:p>
          <a:r>
            <a:rPr lang="da-DK" sz="1100" baseline="0">
              <a:solidFill>
                <a:sysClr val="windowText" lastClr="000000"/>
              </a:solidFill>
              <a:latin typeface="Verdana" pitchFamily="34" charset="0"/>
              <a:ea typeface="Verdana" pitchFamily="34" charset="0"/>
              <a:cs typeface="Verdana" pitchFamily="34" charset="0"/>
            </a:rPr>
            <a:t>Revideret: 4. februar 2022</a:t>
          </a:r>
        </a:p>
        <a:p>
          <a:r>
            <a:rPr lang="da-DK" sz="1100" baseline="0">
              <a:solidFill>
                <a:sysClr val="windowText" lastClr="000000"/>
              </a:solidFill>
              <a:latin typeface="Verdana" pitchFamily="34" charset="0"/>
              <a:ea typeface="Verdana" pitchFamily="34" charset="0"/>
              <a:cs typeface="Verdana" pitchFamily="34" charset="0"/>
            </a:rPr>
            <a:t>Jens Peter Nørgaard</a:t>
          </a:r>
        </a:p>
        <a:p>
          <a:r>
            <a:rPr lang="da-DK" sz="1100" baseline="0">
              <a:solidFill>
                <a:sysClr val="windowText" lastClr="000000"/>
              </a:solidFill>
              <a:latin typeface="Verdana" pitchFamily="34" charset="0"/>
              <a:ea typeface="Verdana" pitchFamily="34" charset="0"/>
              <a:cs typeface="Verdana" pitchFamily="34" charset="0"/>
            </a:rPr>
            <a:t>Johan Dornonville de la Cour</a:t>
          </a:r>
        </a:p>
        <a:p>
          <a:r>
            <a:rPr lang="da-DK" sz="1100" baseline="0">
              <a:solidFill>
                <a:sysClr val="windowText" lastClr="000000"/>
              </a:solidFill>
              <a:latin typeface="Verdana" pitchFamily="34" charset="0"/>
              <a:ea typeface="Verdana" pitchFamily="34" charset="0"/>
              <a:cs typeface="Verdana" pitchFamily="34" charset="0"/>
            </a:rPr>
            <a:t>Kristoffer Møller Waldorf</a:t>
          </a:r>
        </a:p>
        <a:p>
          <a:r>
            <a:rPr lang="da-DK" sz="1100" baseline="0">
              <a:solidFill>
                <a:sysClr val="windowText" lastClr="000000"/>
              </a:solidFill>
              <a:latin typeface="Verdana" pitchFamily="34" charset="0"/>
              <a:ea typeface="Verdana" pitchFamily="34" charset="0"/>
              <a:cs typeface="Verdana" pitchFamily="34" charset="0"/>
            </a:rPr>
            <a:t>Marc Larsen</a:t>
          </a:r>
        </a:p>
        <a:p>
          <a:endParaRPr lang="da-DK" sz="1100" baseline="0">
            <a:latin typeface="Verdana" pitchFamily="34" charset="0"/>
            <a:ea typeface="Verdana" pitchFamily="34" charset="0"/>
            <a:cs typeface="Verdana" pitchFamily="34" charset="0"/>
          </a:endParaRPr>
        </a:p>
        <a:p>
          <a:endParaRPr lang="da-DK" sz="1100">
            <a:latin typeface="Verdana" pitchFamily="34" charset="0"/>
            <a:ea typeface="Verdana" pitchFamily="34" charset="0"/>
            <a:cs typeface="Verdana"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18143</xdr:colOff>
      <xdr:row>0</xdr:row>
      <xdr:rowOff>18141</xdr:rowOff>
    </xdr:from>
    <xdr:to>
      <xdr:col>9</xdr:col>
      <xdr:colOff>0</xdr:colOff>
      <xdr:row>48</xdr:row>
      <xdr:rowOff>169333</xdr:rowOff>
    </xdr:to>
    <xdr:sp macro="" textlink="">
      <xdr:nvSpPr>
        <xdr:cNvPr id="2" name="Tekstboks 1">
          <a:extLst>
            <a:ext uri="{FF2B5EF4-FFF2-40B4-BE49-F238E27FC236}">
              <a16:creationId xmlns:a16="http://schemas.microsoft.com/office/drawing/2014/main" id="{00000000-0008-0000-0100-000002000000}"/>
            </a:ext>
          </a:extLst>
        </xdr:cNvPr>
        <xdr:cNvSpPr txBox="1"/>
      </xdr:nvSpPr>
      <xdr:spPr>
        <a:xfrm>
          <a:off x="18143" y="18141"/>
          <a:ext cx="5615214" cy="9295192"/>
        </a:xfrm>
        <a:prstGeom prst="rect">
          <a:avLst/>
        </a:prstGeom>
        <a:solidFill>
          <a:schemeClr val="bg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a-DK" sz="1100" b="1">
              <a:solidFill>
                <a:schemeClr val="dk1"/>
              </a:solidFill>
              <a:effectLst/>
              <a:latin typeface="+mn-lt"/>
              <a:ea typeface="+mn-ea"/>
              <a:cs typeface="+mn-cs"/>
            </a:rPr>
            <a:t>Vejledning i brug af Renovationsberegneren – til rådgivere m.fl.</a:t>
          </a:r>
          <a:endParaRPr lang="da-DK" sz="1100">
            <a:solidFill>
              <a:schemeClr val="dk1"/>
            </a:solidFill>
            <a:effectLst/>
            <a:latin typeface="+mn-lt"/>
            <a:ea typeface="+mn-ea"/>
            <a:cs typeface="+mn-cs"/>
          </a:endParaRP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Affald er en ressource og Københavns Kommunes institutioner skal sortere mere </a:t>
          </a:r>
          <a:r>
            <a:rPr lang="da-DK" sz="1100" u="sng">
              <a:solidFill>
                <a:schemeClr val="dk1"/>
              </a:solidFill>
              <a:effectLst/>
              <a:latin typeface="+mn-lt"/>
              <a:ea typeface="+mn-ea"/>
              <a:cs typeface="+mn-cs"/>
            </a:rPr>
            <a:t>til genanvendelse</a:t>
          </a:r>
          <a:r>
            <a:rPr lang="da-DK" sz="1100">
              <a:solidFill>
                <a:schemeClr val="dk1"/>
              </a:solidFill>
              <a:effectLst/>
              <a:latin typeface="+mn-lt"/>
              <a:ea typeface="+mn-ea"/>
              <a:cs typeface="+mn-cs"/>
            </a:rPr>
            <a:t>  og genbrug. Det er et fælles miljømål i København og er beskrevet i den aktuelle Ressource- og Affaldsplan for Københavns Kommune.</a:t>
          </a:r>
        </a:p>
        <a:p>
          <a:endParaRPr lang="da-DK" sz="1100" b="1">
            <a:solidFill>
              <a:schemeClr val="dk1"/>
            </a:solidFill>
            <a:effectLst/>
            <a:latin typeface="+mn-lt"/>
            <a:ea typeface="+mn-ea"/>
            <a:cs typeface="+mn-cs"/>
          </a:endParaRPr>
        </a:p>
        <a:p>
          <a:r>
            <a:rPr lang="da-DK" sz="1100" b="1">
              <a:solidFill>
                <a:schemeClr val="dk1"/>
              </a:solidFill>
              <a:effectLst/>
              <a:latin typeface="+mn-lt"/>
              <a:ea typeface="+mn-ea"/>
              <a:cs typeface="+mn-cs"/>
            </a:rPr>
            <a:t>Renovationsberegneren skal anvendes</a:t>
          </a:r>
          <a:r>
            <a:rPr lang="da-DK" sz="1100">
              <a:solidFill>
                <a:schemeClr val="dk1"/>
              </a:solidFill>
              <a:effectLst/>
              <a:latin typeface="+mn-lt"/>
              <a:ea typeface="+mn-ea"/>
              <a:cs typeface="+mn-cs"/>
            </a:rPr>
            <a:t> for at sikre, at der er det rette antal samt passende størrelse(r) containere/beholdere til de forskellige typer affald, der sorteres. Ydermere skal renovationsberegneren sikre, at der afsættes det nødvendige areal til affaldsbeholdere samt affaldsskur(e). Dette arbejde skal startes allerede i </a:t>
          </a:r>
          <a:r>
            <a:rPr lang="da-DK" sz="1100" b="1">
              <a:solidFill>
                <a:schemeClr val="dk1"/>
              </a:solidFill>
              <a:effectLst/>
              <a:latin typeface="+mn-lt"/>
              <a:ea typeface="+mn-ea"/>
              <a:cs typeface="+mn-cs"/>
            </a:rPr>
            <a:t>byggeriets projekteringsfase</a:t>
          </a:r>
          <a:r>
            <a:rPr lang="da-DK" sz="1100">
              <a:solidFill>
                <a:schemeClr val="dk1"/>
              </a:solidFill>
              <a:effectLst/>
              <a:latin typeface="+mn-lt"/>
              <a:ea typeface="+mn-ea"/>
              <a:cs typeface="+mn-cs"/>
            </a:rPr>
            <a:t> og </a:t>
          </a:r>
          <a:r>
            <a:rPr lang="da-DK" sz="1100" b="1">
              <a:solidFill>
                <a:schemeClr val="dk1"/>
              </a:solidFill>
              <a:effectLst/>
              <a:latin typeface="+mn-lt"/>
              <a:ea typeface="+mn-ea"/>
              <a:cs typeface="+mn-cs"/>
            </a:rPr>
            <a:t>senest i projektforslaget.</a:t>
          </a:r>
          <a:r>
            <a:rPr lang="da-DK" sz="1100">
              <a:solidFill>
                <a:schemeClr val="dk1"/>
              </a:solidFill>
              <a:effectLst/>
              <a:latin typeface="+mn-lt"/>
              <a:ea typeface="+mn-ea"/>
              <a:cs typeface="+mn-cs"/>
            </a:rPr>
            <a:t> </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Renovationsberegneren er placeret under Fanearket </a:t>
          </a:r>
          <a:r>
            <a:rPr lang="da-DK" sz="1100" i="1">
              <a:solidFill>
                <a:schemeClr val="dk1"/>
              </a:solidFill>
              <a:effectLst/>
              <a:latin typeface="+mn-lt"/>
              <a:ea typeface="+mn-ea"/>
              <a:cs typeface="+mn-cs"/>
            </a:rPr>
            <a:t>Renovationsberegner</a:t>
          </a:r>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Endelig skal Bygherrestandarden sikre at der er adgangsforhold og -vilkår der er i overensstemmelse med AT’s vejledninger på området samt KEIDs egne retningslinjer på området.</a:t>
          </a:r>
        </a:p>
        <a:p>
          <a:endParaRPr lang="da-DK" sz="1100" b="1">
            <a:solidFill>
              <a:schemeClr val="dk1"/>
            </a:solidFill>
            <a:effectLst/>
            <a:latin typeface="+mn-lt"/>
            <a:ea typeface="+mn-ea"/>
            <a:cs typeface="+mn-cs"/>
          </a:endParaRPr>
        </a:p>
        <a:p>
          <a:r>
            <a:rPr lang="da-DK" sz="1100" b="1">
              <a:solidFill>
                <a:schemeClr val="dk1"/>
              </a:solidFill>
              <a:effectLst/>
              <a:latin typeface="+mn-lt"/>
              <a:ea typeface="+mn-ea"/>
              <a:cs typeface="+mn-cs"/>
            </a:rPr>
            <a:t>Som udgangspunkt er beregneren et vejledende værktøj. Endelige beregninger </a:t>
          </a:r>
          <a:r>
            <a:rPr lang="da-DK" sz="1100" b="1" u="sng">
              <a:solidFill>
                <a:schemeClr val="dk1"/>
              </a:solidFill>
              <a:effectLst/>
              <a:latin typeface="+mn-lt"/>
              <a:ea typeface="+mn-ea"/>
              <a:cs typeface="+mn-cs"/>
            </a:rPr>
            <a:t>SKAL </a:t>
          </a:r>
          <a:r>
            <a:rPr lang="da-DK" sz="1100" b="1">
              <a:solidFill>
                <a:schemeClr val="dk1"/>
              </a:solidFill>
              <a:effectLst/>
              <a:latin typeface="+mn-lt"/>
              <a:ea typeface="+mn-ea"/>
              <a:cs typeface="+mn-cs"/>
            </a:rPr>
            <a:t>foretages i samarbejde med KEIDs affaldsteam, ligesom KEIDs affaldsteam i samarbejde med renovatøren skal forhåndsgodkende adgangsvejen.</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Beregneren består af følgende felter, som kan udfyldes:</a:t>
          </a:r>
        </a:p>
        <a:p>
          <a:r>
            <a:rPr lang="da-DK" sz="1100" b="1">
              <a:solidFill>
                <a:schemeClr val="dk1"/>
              </a:solidFill>
              <a:effectLst/>
              <a:latin typeface="+mn-lt"/>
              <a:ea typeface="+mn-ea"/>
              <a:cs typeface="+mn-cs"/>
            </a:rPr>
            <a:t>1 - Ejendomstype</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 Administration: 	Hvis der er borgerkontakt, kan det medføre mere affald.</a:t>
          </a:r>
        </a:p>
        <a:p>
          <a:r>
            <a:rPr lang="da-DK" sz="1100">
              <a:solidFill>
                <a:schemeClr val="dk1"/>
              </a:solidFill>
              <a:effectLst/>
              <a:latin typeface="+mn-lt"/>
              <a:ea typeface="+mn-ea"/>
              <a:cs typeface="+mn-cs"/>
            </a:rPr>
            <a:t>● Bibliotek: 		Med eller uden café og Borgerservice.</a:t>
          </a:r>
        </a:p>
        <a:p>
          <a:r>
            <a:rPr lang="da-DK" sz="1100">
              <a:solidFill>
                <a:schemeClr val="dk1"/>
              </a:solidFill>
              <a:effectLst/>
              <a:latin typeface="+mn-lt"/>
              <a:ea typeface="+mn-ea"/>
              <a:cs typeface="+mn-cs"/>
            </a:rPr>
            <a:t>● Dagtilbud: 		Børnehave og dagcentre med og uden produktionskøkken</a:t>
          </a:r>
        </a:p>
        <a:p>
          <a:r>
            <a:rPr lang="da-DK" sz="1100">
              <a:solidFill>
                <a:schemeClr val="dk1"/>
              </a:solidFill>
              <a:effectLst/>
              <a:latin typeface="+mn-lt"/>
              <a:ea typeface="+mn-ea"/>
              <a:cs typeface="+mn-cs"/>
            </a:rPr>
            <a:t>● Døgntilbud: 		Plejehjem og bosteder.</a:t>
          </a:r>
        </a:p>
        <a:p>
          <a:r>
            <a:rPr lang="da-DK" sz="1100">
              <a:solidFill>
                <a:schemeClr val="dk1"/>
              </a:solidFill>
              <a:effectLst/>
              <a:latin typeface="+mn-lt"/>
              <a:ea typeface="+mn-ea"/>
              <a:cs typeface="+mn-cs"/>
            </a:rPr>
            <a:t>● Idrætsanlæg: 		Med eller uden café </a:t>
          </a:r>
        </a:p>
        <a:p>
          <a:r>
            <a:rPr lang="da-DK" sz="1100">
              <a:solidFill>
                <a:schemeClr val="dk1"/>
              </a:solidFill>
              <a:effectLst/>
              <a:latin typeface="+mn-lt"/>
              <a:ea typeface="+mn-ea"/>
              <a:cs typeface="+mn-cs"/>
            </a:rPr>
            <a:t>● Kulturhus:		Med eller uden café </a:t>
          </a:r>
        </a:p>
        <a:p>
          <a:r>
            <a:rPr lang="da-DK" sz="1100">
              <a:solidFill>
                <a:schemeClr val="dk1"/>
              </a:solidFill>
              <a:effectLst/>
              <a:latin typeface="+mn-lt"/>
              <a:ea typeface="+mn-ea"/>
              <a:cs typeface="+mn-cs"/>
            </a:rPr>
            <a:t>● Storkøkken:		Produktionskøkken</a:t>
          </a:r>
        </a:p>
        <a:p>
          <a:r>
            <a:rPr lang="da-DK" sz="1100">
              <a:solidFill>
                <a:schemeClr val="dk1"/>
              </a:solidFill>
              <a:effectLst/>
              <a:latin typeface="+mn-lt"/>
              <a:ea typeface="+mn-ea"/>
              <a:cs typeface="+mn-cs"/>
            </a:rPr>
            <a:t>● Legeplads: 		Bemandet eller ubemandet</a:t>
          </a:r>
        </a:p>
        <a:p>
          <a:r>
            <a:rPr lang="da-DK" sz="1100">
              <a:solidFill>
                <a:schemeClr val="dk1"/>
              </a:solidFill>
              <a:effectLst/>
              <a:latin typeface="+mn-lt"/>
              <a:ea typeface="+mn-ea"/>
              <a:cs typeface="+mn-cs"/>
            </a:rPr>
            <a:t>● Museum/Arkiv: 	Med eller uden café </a:t>
          </a:r>
        </a:p>
        <a:p>
          <a:r>
            <a:rPr lang="da-DK" sz="1100">
              <a:solidFill>
                <a:schemeClr val="dk1"/>
              </a:solidFill>
              <a:effectLst/>
              <a:latin typeface="+mn-lt"/>
              <a:ea typeface="+mn-ea"/>
              <a:cs typeface="+mn-cs"/>
            </a:rPr>
            <a:t>● Rengøring: 		Rengøringslager</a:t>
          </a:r>
        </a:p>
        <a:p>
          <a:r>
            <a:rPr lang="da-DK" sz="1100">
              <a:solidFill>
                <a:schemeClr val="dk1"/>
              </a:solidFill>
              <a:effectLst/>
              <a:latin typeface="+mn-lt"/>
              <a:ea typeface="+mn-ea"/>
              <a:cs typeface="+mn-cs"/>
            </a:rPr>
            <a:t>● Skole: 		Med og uden produktionskøkken eller EAT-ordning</a:t>
          </a:r>
        </a:p>
        <a:p>
          <a:r>
            <a:rPr lang="da-DK" sz="1100">
              <a:solidFill>
                <a:schemeClr val="dk1"/>
              </a:solidFill>
              <a:effectLst/>
              <a:latin typeface="+mn-lt"/>
              <a:ea typeface="+mn-ea"/>
              <a:cs typeface="+mn-cs"/>
            </a:rPr>
            <a:t>● Svømmebad: 		Overvej, hvor meget anlægget skal anvendes</a:t>
          </a:r>
        </a:p>
        <a:p>
          <a:r>
            <a:rPr lang="da-DK" sz="1100">
              <a:solidFill>
                <a:schemeClr val="dk1"/>
              </a:solidFill>
              <a:effectLst/>
              <a:latin typeface="+mn-lt"/>
              <a:ea typeface="+mn-ea"/>
              <a:cs typeface="+mn-cs"/>
            </a:rPr>
            <a:t>● Tandpleje: 		Skoletandpleje og voksentandpleje</a:t>
          </a:r>
        </a:p>
        <a:p>
          <a:r>
            <a:rPr lang="da-DK" sz="1100">
              <a:solidFill>
                <a:schemeClr val="dk1"/>
              </a:solidFill>
              <a:effectLst/>
              <a:latin typeface="+mn-lt"/>
              <a:ea typeface="+mn-ea"/>
              <a:cs typeface="+mn-cs"/>
            </a:rPr>
            <a:t>● Teknisk drift: 		Vejpladser, kirkegårde, materiel- og mandskabsbygninger</a:t>
          </a:r>
        </a:p>
        <a:p>
          <a:r>
            <a:rPr lang="da-DK" sz="1100">
              <a:solidFill>
                <a:schemeClr val="dk1"/>
              </a:solidFill>
              <a:effectLst/>
              <a:latin typeface="+mn-lt"/>
              <a:ea typeface="+mn-ea"/>
              <a:cs typeface="+mn-cs"/>
            </a:rPr>
            <a:t>● Udekørende enheder: 	Hjemmeplejen, hjemmevejledere og lign.</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Ligger institutionen i en flerbrugerejendom undersøges det, om affaldsforholdene er tilstrækkelige. Det kan være et krav, at affald fra forskellige typer brugere (privat vs. erhvervsaffald) holdes adskilt. Anvend fritekstfeltet i renovationsberegneren.</a:t>
          </a:r>
        </a:p>
        <a:p>
          <a:endParaRPr lang="da-DK" sz="1100" b="1">
            <a:solidFill>
              <a:schemeClr val="dk1"/>
            </a:solidFill>
            <a:effectLst/>
            <a:latin typeface="+mn-lt"/>
            <a:ea typeface="+mn-ea"/>
            <a:cs typeface="+mn-cs"/>
          </a:endParaRPr>
        </a:p>
        <a:p>
          <a:r>
            <a:rPr lang="da-DK" sz="1100" b="1">
              <a:solidFill>
                <a:schemeClr val="dk1"/>
              </a:solidFill>
              <a:effectLst/>
              <a:latin typeface="+mn-lt"/>
              <a:ea typeface="+mn-ea"/>
              <a:cs typeface="+mn-cs"/>
            </a:rPr>
            <a:t>2 - Antal medarbejdere/elever/børn, beboere, elever eller størrelse på enheden</a:t>
          </a:r>
          <a:br>
            <a:rPr lang="da-DK" sz="1100" b="1">
              <a:solidFill>
                <a:schemeClr val="dk1"/>
              </a:solidFill>
              <a:effectLst/>
              <a:latin typeface="+mn-lt"/>
              <a:ea typeface="+mn-ea"/>
              <a:cs typeface="+mn-cs"/>
            </a:rPr>
          </a:br>
          <a:r>
            <a:rPr lang="da-DK" sz="1100">
              <a:solidFill>
                <a:schemeClr val="dk1"/>
              </a:solidFill>
              <a:effectLst/>
              <a:latin typeface="+mn-lt"/>
              <a:ea typeface="+mn-ea"/>
              <a:cs typeface="+mn-cs"/>
            </a:rPr>
            <a:t>Det samlede forventede antal børn, medarbejdere m.v.</a:t>
          </a:r>
        </a:p>
        <a:p>
          <a:endParaRPr lang="da-DK" sz="1100" b="1">
            <a:solidFill>
              <a:schemeClr val="dk1"/>
            </a:solidFill>
            <a:effectLst/>
            <a:latin typeface="+mn-lt"/>
            <a:ea typeface="+mn-ea"/>
            <a:cs typeface="+mn-cs"/>
          </a:endParaRPr>
        </a:p>
        <a:p>
          <a:r>
            <a:rPr lang="da-DK" sz="1100" b="1">
              <a:solidFill>
                <a:schemeClr val="dk1"/>
              </a:solidFill>
              <a:effectLst/>
              <a:latin typeface="+mn-lt"/>
              <a:ea typeface="+mn-ea"/>
              <a:cs typeface="+mn-cs"/>
            </a:rPr>
            <a:t>3-5 - Adresse</a:t>
          </a:r>
          <a:br>
            <a:rPr lang="da-DK" sz="1100" b="1">
              <a:solidFill>
                <a:schemeClr val="dk1"/>
              </a:solidFill>
              <a:effectLst/>
              <a:latin typeface="+mn-lt"/>
              <a:ea typeface="+mn-ea"/>
              <a:cs typeface="+mn-cs"/>
            </a:rPr>
          </a:br>
          <a:r>
            <a:rPr lang="da-DK" sz="1100">
              <a:solidFill>
                <a:schemeClr val="dk1"/>
              </a:solidFill>
              <a:effectLst/>
              <a:latin typeface="+mn-lt"/>
              <a:ea typeface="+mn-ea"/>
              <a:cs typeface="+mn-cs"/>
            </a:rPr>
            <a:t>Institutionens/enhedens adresse</a:t>
          </a:r>
        </a:p>
        <a:p>
          <a:endParaRPr lang="da-DK" sz="1100" b="1">
            <a:solidFill>
              <a:schemeClr val="dk1"/>
            </a:solidFill>
            <a:effectLst/>
            <a:latin typeface="+mn-lt"/>
            <a:ea typeface="+mn-ea"/>
            <a:cs typeface="+mn-cs"/>
          </a:endParaRPr>
        </a:p>
        <a:p>
          <a:r>
            <a:rPr lang="da-DK" sz="1100" b="1">
              <a:solidFill>
                <a:schemeClr val="dk1"/>
              </a:solidFill>
              <a:effectLst/>
              <a:latin typeface="+mn-lt"/>
              <a:ea typeface="+mn-ea"/>
              <a:cs typeface="+mn-cs"/>
            </a:rPr>
            <a:t>6 - BBR-nummer </a:t>
          </a:r>
          <a:br>
            <a:rPr lang="da-DK" sz="1100" b="1">
              <a:solidFill>
                <a:schemeClr val="dk1"/>
              </a:solidFill>
              <a:effectLst/>
              <a:latin typeface="+mn-lt"/>
              <a:ea typeface="+mn-ea"/>
              <a:cs typeface="+mn-cs"/>
            </a:rPr>
          </a:br>
          <a:r>
            <a:rPr lang="da-DK" sz="1100">
              <a:solidFill>
                <a:schemeClr val="dk1"/>
              </a:solidFill>
              <a:effectLst/>
              <a:latin typeface="+mn-lt"/>
              <a:ea typeface="+mn-ea"/>
              <a:cs typeface="+mn-cs"/>
            </a:rPr>
            <a:t>BBR-ejendomsnummer består af kommunekode, ejendomsnummer og bygningsnummer. F.eks. 101-214587-01. (www.ois.dk)</a:t>
          </a:r>
        </a:p>
        <a:p>
          <a:endParaRPr lang="da-DK" sz="1100" b="1">
            <a:solidFill>
              <a:schemeClr val="dk1"/>
            </a:solidFill>
            <a:effectLst/>
            <a:latin typeface="+mn-lt"/>
            <a:ea typeface="+mn-ea"/>
            <a:cs typeface="+mn-cs"/>
          </a:endParaRPr>
        </a:p>
        <a:p>
          <a:endParaRPr lang="da-DK" sz="1100" b="1">
            <a:solidFill>
              <a:schemeClr val="dk1"/>
            </a:solidFill>
            <a:effectLst/>
            <a:latin typeface="+mn-lt"/>
            <a:ea typeface="+mn-ea"/>
            <a:cs typeface="+mn-cs"/>
          </a:endParaRPr>
        </a:p>
      </xdr:txBody>
    </xdr:sp>
    <xdr:clientData/>
  </xdr:twoCellAnchor>
  <xdr:twoCellAnchor>
    <xdr:from>
      <xdr:col>0</xdr:col>
      <xdr:colOff>0</xdr:colOff>
      <xdr:row>14</xdr:row>
      <xdr:rowOff>80420</xdr:rowOff>
    </xdr:from>
    <xdr:to>
      <xdr:col>8</xdr:col>
      <xdr:colOff>509395</xdr:colOff>
      <xdr:row>17</xdr:row>
      <xdr:rowOff>143920</xdr:rowOff>
    </xdr:to>
    <xdr:sp macro="" textlink="">
      <xdr:nvSpPr>
        <xdr:cNvPr id="11" name="Rektangel 10">
          <a:extLst>
            <a:ext uri="{FF2B5EF4-FFF2-40B4-BE49-F238E27FC236}">
              <a16:creationId xmlns:a16="http://schemas.microsoft.com/office/drawing/2014/main" id="{00000000-0008-0000-0100-00000B000000}"/>
            </a:ext>
          </a:extLst>
        </xdr:cNvPr>
        <xdr:cNvSpPr/>
      </xdr:nvSpPr>
      <xdr:spPr>
        <a:xfrm>
          <a:off x="0" y="2747420"/>
          <a:ext cx="5716395" cy="6350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xdr:from>
      <xdr:col>9</xdr:col>
      <xdr:colOff>7258</xdr:colOff>
      <xdr:row>0</xdr:row>
      <xdr:rowOff>0</xdr:rowOff>
    </xdr:from>
    <xdr:to>
      <xdr:col>17</xdr:col>
      <xdr:colOff>615043</xdr:colOff>
      <xdr:row>48</xdr:row>
      <xdr:rowOff>151192</xdr:rowOff>
    </xdr:to>
    <xdr:sp macro="" textlink="">
      <xdr:nvSpPr>
        <xdr:cNvPr id="14" name="Tekstboks 1">
          <a:extLst>
            <a:ext uri="{FF2B5EF4-FFF2-40B4-BE49-F238E27FC236}">
              <a16:creationId xmlns:a16="http://schemas.microsoft.com/office/drawing/2014/main" id="{00000000-0008-0000-0100-00000E000000}"/>
            </a:ext>
          </a:extLst>
        </xdr:cNvPr>
        <xdr:cNvSpPr txBox="1"/>
      </xdr:nvSpPr>
      <xdr:spPr>
        <a:xfrm>
          <a:off x="5640615" y="0"/>
          <a:ext cx="5615214" cy="9295192"/>
        </a:xfrm>
        <a:prstGeom prst="rect">
          <a:avLst/>
        </a:prstGeom>
        <a:solidFill>
          <a:schemeClr val="bg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a-DK" sz="1100" b="1">
              <a:solidFill>
                <a:schemeClr val="dk1"/>
              </a:solidFill>
              <a:effectLst/>
              <a:latin typeface="+mn-lt"/>
              <a:ea typeface="+mn-ea"/>
              <a:cs typeface="+mn-cs"/>
            </a:rPr>
            <a:t>7-8 - Skema udfyldt af</a:t>
          </a:r>
        </a:p>
        <a:p>
          <a:br>
            <a:rPr lang="da-DK" sz="1100">
              <a:solidFill>
                <a:schemeClr val="dk1"/>
              </a:solidFill>
              <a:effectLst/>
              <a:latin typeface="+mn-lt"/>
              <a:ea typeface="+mn-ea"/>
              <a:cs typeface="+mn-cs"/>
            </a:rPr>
          </a:br>
          <a:r>
            <a:rPr lang="da-DK" sz="1100">
              <a:solidFill>
                <a:schemeClr val="dk1"/>
              </a:solidFill>
              <a:effectLst/>
              <a:latin typeface="+mn-lt"/>
              <a:ea typeface="+mn-ea"/>
              <a:cs typeface="+mn-cs"/>
            </a:rPr>
            <a:t>Navn og firma udfyldes her. </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Efter udfyldelse af punkterne kan du se beregning af areal og antal beholdere. Du kan vælge at gemme en kopi i PDF. Afvigelser fra Renovationsberegneren skal indsendes til Københavns Kommunes Ejendomme og Indkøb (KEID) - email: keidaffald@okf.kk.dk. I emnefeltet skriver du "Renovationsberegning for [adresse]". De beregnede tal er vejledende, og afvigelser skal begrundes i beregningsfeltet. </a:t>
          </a:r>
        </a:p>
        <a:p>
          <a:endParaRPr lang="da-DK" sz="1100" b="1">
            <a:solidFill>
              <a:schemeClr val="dk1"/>
            </a:solidFill>
            <a:effectLst/>
            <a:latin typeface="+mn-lt"/>
            <a:ea typeface="+mn-ea"/>
            <a:cs typeface="+mn-cs"/>
          </a:endParaRPr>
        </a:p>
        <a:p>
          <a:r>
            <a:rPr lang="da-DK" sz="1100" b="1">
              <a:solidFill>
                <a:schemeClr val="dk1"/>
              </a:solidFill>
              <a:effectLst/>
              <a:latin typeface="+mn-lt"/>
              <a:ea typeface="+mn-ea"/>
              <a:cs typeface="+mn-cs"/>
            </a:rPr>
            <a:t>Ansvar</a:t>
          </a:r>
          <a:endParaRPr lang="da-DK" sz="1100">
            <a:solidFill>
              <a:schemeClr val="dk1"/>
            </a:solidFill>
            <a:effectLst/>
            <a:latin typeface="+mn-lt"/>
            <a:ea typeface="+mn-ea"/>
            <a:cs typeface="+mn-cs"/>
          </a:endParaRP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Der gøres opmærksom på, at KEID ikke har projekteringsansvaret. Renovationsberegneren er vejledende.</a:t>
          </a:r>
        </a:p>
        <a:p>
          <a:endParaRPr lang="da-DK" sz="1100" b="1">
            <a:solidFill>
              <a:schemeClr val="dk1"/>
            </a:solidFill>
            <a:effectLst/>
            <a:latin typeface="+mn-lt"/>
            <a:ea typeface="+mn-ea"/>
            <a:cs typeface="+mn-cs"/>
          </a:endParaRPr>
        </a:p>
        <a:p>
          <a:r>
            <a:rPr lang="da-DK" sz="1100" b="1">
              <a:solidFill>
                <a:schemeClr val="dk1"/>
              </a:solidFill>
              <a:effectLst/>
              <a:latin typeface="+mn-lt"/>
              <a:ea typeface="+mn-ea"/>
              <a:cs typeface="+mn-cs"/>
            </a:rPr>
            <a:t>For mere information</a:t>
          </a:r>
          <a:endParaRPr lang="da-DK" sz="1100">
            <a:solidFill>
              <a:schemeClr val="dk1"/>
            </a:solidFill>
            <a:effectLst/>
            <a:latin typeface="+mn-lt"/>
            <a:ea typeface="+mn-ea"/>
            <a:cs typeface="+mn-cs"/>
          </a:endParaRP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På </a:t>
          </a:r>
          <a:r>
            <a:rPr lang="da-DK" sz="1100" u="sng">
              <a:solidFill>
                <a:schemeClr val="dk1"/>
              </a:solidFill>
              <a:effectLst/>
              <a:latin typeface="+mn-lt"/>
              <a:ea typeface="+mn-ea"/>
              <a:cs typeface="+mn-cs"/>
            </a:rPr>
            <a:t>KEIDs hjemmeside om affald </a:t>
          </a:r>
          <a:r>
            <a:rPr lang="da-DK" sz="1100">
              <a:solidFill>
                <a:schemeClr val="dk1"/>
              </a:solidFill>
              <a:effectLst/>
              <a:latin typeface="+mn-lt"/>
              <a:ea typeface="+mn-ea"/>
              <a:cs typeface="+mn-cs"/>
            </a:rPr>
            <a:t>findes generel information omkring affaldsordningen for lejere i København Kommunes bygninger, herunder sorteringsregler samt kontaktoplysninger, hvis du har spørgsmål om affald. </a:t>
          </a:r>
        </a:p>
        <a:p>
          <a:endParaRPr lang="da-DK" sz="1100" b="1">
            <a:solidFill>
              <a:schemeClr val="dk1"/>
            </a:solidFill>
            <a:effectLst/>
            <a:latin typeface="+mn-lt"/>
            <a:ea typeface="+mn-ea"/>
            <a:cs typeface="+mn-cs"/>
          </a:endParaRPr>
        </a:p>
        <a:p>
          <a:r>
            <a:rPr lang="da-DK" sz="1100" b="1">
              <a:solidFill>
                <a:schemeClr val="dk1"/>
              </a:solidFill>
              <a:effectLst/>
              <a:latin typeface="+mn-lt"/>
              <a:ea typeface="+mn-ea"/>
              <a:cs typeface="+mn-cs"/>
            </a:rPr>
            <a:t>Noter til beregningen</a:t>
          </a:r>
          <a:endParaRPr lang="da-DK" sz="1100">
            <a:solidFill>
              <a:schemeClr val="dk1"/>
            </a:solidFill>
            <a:effectLst/>
            <a:latin typeface="+mn-lt"/>
            <a:ea typeface="+mn-ea"/>
            <a:cs typeface="+mn-cs"/>
          </a:endParaRP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Alle de beregnede arealer er indvendigt i affaldsrummet, dvs. plads som skal afsættes til beholdere plus gangareal.</a:t>
          </a:r>
        </a:p>
        <a:p>
          <a:r>
            <a:rPr lang="da-DK" sz="1100">
              <a:solidFill>
                <a:schemeClr val="dk1"/>
              </a:solidFill>
              <a:effectLst/>
              <a:latin typeface="+mn-lt"/>
              <a:ea typeface="+mn-ea"/>
              <a:cs typeface="+mn-cs"/>
            </a:rPr>
            <a:t>Husk, at der skal afsættes plads til indendørs affaldsbeholdere eller affaldsstation, således at affaldet kan sorteres indendørs og bringes sorteret ud til affaldsbeholderne i affaldsskuret.</a:t>
          </a:r>
        </a:p>
        <a:p>
          <a:endParaRPr lang="da-DK" sz="1100" b="1">
            <a:solidFill>
              <a:schemeClr val="dk1"/>
            </a:solidFill>
            <a:effectLst/>
            <a:latin typeface="+mn-lt"/>
            <a:ea typeface="+mn-ea"/>
            <a:cs typeface="+mn-cs"/>
          </a:endParaRPr>
        </a:p>
        <a:p>
          <a:r>
            <a:rPr lang="da-DK" sz="1100" b="1">
              <a:solidFill>
                <a:schemeClr val="dk1"/>
              </a:solidFill>
              <a:effectLst/>
              <a:latin typeface="+mn-lt"/>
              <a:ea typeface="+mn-ea"/>
              <a:cs typeface="+mn-cs"/>
            </a:rPr>
            <a:t>Afhentningsfrekvens</a:t>
          </a:r>
          <a:endParaRPr lang="da-DK" sz="1100">
            <a:solidFill>
              <a:schemeClr val="dk1"/>
            </a:solidFill>
            <a:effectLst/>
            <a:latin typeface="+mn-lt"/>
            <a:ea typeface="+mn-ea"/>
            <a:cs typeface="+mn-cs"/>
          </a:endParaRP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Renovationsberegneren tager udgangspunkt i en afhentningsfrekvens for rest- og madaffald på to gange om ugen. Afhentning af øvrige affaldsfraktioner tilpasses den enkelte lejers behov og eventuelt via en ringeordning.  </a:t>
          </a:r>
        </a:p>
        <a:p>
          <a:endParaRPr lang="da-DK" sz="1100" b="1">
            <a:solidFill>
              <a:schemeClr val="dk1"/>
            </a:solidFill>
            <a:effectLst/>
            <a:latin typeface="+mn-lt"/>
            <a:ea typeface="+mn-ea"/>
            <a:cs typeface="+mn-cs"/>
          </a:endParaRPr>
        </a:p>
        <a:p>
          <a:r>
            <a:rPr lang="da-DK" sz="1100" b="1">
              <a:solidFill>
                <a:schemeClr val="dk1"/>
              </a:solidFill>
              <a:effectLst/>
              <a:latin typeface="+mn-lt"/>
              <a:ea typeface="+mn-ea"/>
              <a:cs typeface="+mn-cs"/>
            </a:rPr>
            <a:t>Retningslinjer for indretning af renovationspladsen</a:t>
          </a:r>
          <a:endParaRPr lang="da-DK" sz="1100">
            <a:solidFill>
              <a:schemeClr val="dk1"/>
            </a:solidFill>
            <a:effectLst/>
            <a:latin typeface="+mn-lt"/>
            <a:ea typeface="+mn-ea"/>
            <a:cs typeface="+mn-cs"/>
          </a:endParaRPr>
        </a:p>
        <a:p>
          <a:pPr lvl="0"/>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1. Renovationspladsen bør placeres i et køligt og skyggefuldt område for at undgå lugt.	</a:t>
          </a:r>
        </a:p>
        <a:p>
          <a:pPr lvl="0"/>
          <a:r>
            <a:rPr lang="da-DK" sz="1100">
              <a:solidFill>
                <a:schemeClr val="dk1"/>
              </a:solidFill>
              <a:effectLst/>
              <a:latin typeface="+mn-lt"/>
              <a:ea typeface="+mn-ea"/>
              <a:cs typeface="+mn-cs"/>
            </a:rPr>
            <a:t>2. Renovationspladsen skal placeres mindst 5 meter fra bygninger, dog mindst 2,5 fra bygninger, hvor den nærliggende klimaskærm er udført i et ikke brændbart materiale. Læs mere om de </a:t>
          </a:r>
          <a:r>
            <a:rPr lang="da-DK" sz="1100" u="sng">
              <a:solidFill>
                <a:schemeClr val="dk1"/>
              </a:solidFill>
              <a:effectLst/>
              <a:latin typeface="+mn-lt"/>
              <a:ea typeface="+mn-ea"/>
              <a:cs typeface="+mn-cs"/>
              <a:hlinkClick xmlns:r="http://schemas.openxmlformats.org/officeDocument/2006/relationships" r:id=""/>
            </a:rPr>
            <a:t>godkendt konstruktioner</a:t>
          </a:r>
          <a:endParaRPr lang="da-DK" sz="1100" u="sng">
            <a:solidFill>
              <a:schemeClr val="dk1"/>
            </a:solidFill>
            <a:effectLst/>
            <a:latin typeface="+mn-lt"/>
            <a:ea typeface="+mn-ea"/>
            <a:cs typeface="+mn-cs"/>
          </a:endParaRPr>
        </a:p>
        <a:p>
          <a:pPr lvl="0"/>
          <a:endParaRPr lang="da-DK" sz="1100" u="sng">
            <a:solidFill>
              <a:schemeClr val="dk1"/>
            </a:solidFill>
            <a:effectLst/>
            <a:latin typeface="+mn-lt"/>
            <a:ea typeface="+mn-ea"/>
            <a:cs typeface="+mn-cs"/>
          </a:endParaRPr>
        </a:p>
        <a:p>
          <a:pPr lvl="0"/>
          <a:r>
            <a:rPr lang="da-DK" sz="1100">
              <a:solidFill>
                <a:schemeClr val="dk1"/>
              </a:solidFill>
              <a:effectLst/>
              <a:latin typeface="+mn-lt"/>
              <a:ea typeface="+mn-ea"/>
              <a:cs typeface="+mn-cs"/>
            </a:rPr>
            <a:t>3. Renovationspladsen skal ligge tæt på offentlig vej og i rimelig afstand til et evt. køkken og andre steder, hvor der produceres affald (varemodtagelse). Det skal tilstræbes at renovationsarbejdere bør max gå 30 meter mellem affaldsrum og parkeringssted, af h.t. kontraktforhold.	</a:t>
          </a:r>
        </a:p>
        <a:p>
          <a:pPr lvl="0"/>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4. Er renovationsgården overdækket, skal der som minimum være 2,2 m i højden til undersiden af den nederste del af taget (frihøjde).	</a:t>
          </a:r>
        </a:p>
        <a:p>
          <a:pPr lvl="0"/>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5. Der skal være niveaufri adgang til renovationspladsen, og belægningen skal være både fast og jævn (fx fliser eller asfalt) mellem affaldsrum og parkeringssted med en maksimal hældning på 1:10, samt fast belægning i selve affaldsrummet.	</a:t>
          </a:r>
        </a:p>
      </xdr:txBody>
    </xdr:sp>
    <xdr:clientData/>
  </xdr:twoCellAnchor>
  <xdr:twoCellAnchor>
    <xdr:from>
      <xdr:col>18</xdr:col>
      <xdr:colOff>18143</xdr:colOff>
      <xdr:row>0</xdr:row>
      <xdr:rowOff>0</xdr:rowOff>
    </xdr:from>
    <xdr:to>
      <xdr:col>27</xdr:col>
      <xdr:colOff>0</xdr:colOff>
      <xdr:row>48</xdr:row>
      <xdr:rowOff>151192</xdr:rowOff>
    </xdr:to>
    <xdr:sp macro="" textlink="">
      <xdr:nvSpPr>
        <xdr:cNvPr id="15" name="Tekstboks 1">
          <a:extLst>
            <a:ext uri="{FF2B5EF4-FFF2-40B4-BE49-F238E27FC236}">
              <a16:creationId xmlns:a16="http://schemas.microsoft.com/office/drawing/2014/main" id="{00000000-0008-0000-0100-00000F000000}"/>
            </a:ext>
          </a:extLst>
        </xdr:cNvPr>
        <xdr:cNvSpPr txBox="1"/>
      </xdr:nvSpPr>
      <xdr:spPr>
        <a:xfrm>
          <a:off x="11284857" y="0"/>
          <a:ext cx="5615214" cy="9295192"/>
        </a:xfrm>
        <a:prstGeom prst="rect">
          <a:avLst/>
        </a:prstGeom>
        <a:solidFill>
          <a:schemeClr val="bg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r>
            <a:rPr lang="da-DK" sz="1100">
              <a:solidFill>
                <a:schemeClr val="dk1"/>
              </a:solidFill>
              <a:effectLst/>
              <a:latin typeface="+mn-lt"/>
              <a:ea typeface="+mn-ea"/>
              <a:cs typeface="+mn-cs"/>
            </a:rPr>
            <a:t>6. Renovationspladsen må ikke være tilgængelig for offentligheden af hensyn til hærværk. Renovationspladsen skal være aflåst med cylinder eller overføringsbeslag til hængelås. Renovationsselskabet skal have adgang til renovationspladsen med det sikkerhedssystem som KEID anvender.  Det kan bl.a.  være nødvendigt at opsætte en nøgleboks. Det er den pågældende kommunale enhed som har ansvaret for at sikre skraldemændenes adgang til renovationspladsen..</a:t>
          </a:r>
        </a:p>
        <a:p>
          <a:pPr lvl="0"/>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7. På almene renovationspladser, skal der være mulighed for spuling. Der skal være afløb på pladsen, og pladsen skal placeres max. 20 m fra vandtilkoblingen.</a:t>
          </a:r>
        </a:p>
        <a:p>
          <a:pPr lvl="0"/>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8. Der skal være lysinstallationer med bevægelsesføler på renovationspladsen. </a:t>
          </a:r>
        </a:p>
        <a:p>
          <a:pPr lvl="0"/>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9. Arealet, der skal afsættes til renovationspladser, er brugerafhængigt, og fastlægges i samråd med alle relevante parter. Herunder Københavns Ejendomme, TMF, samt brugere/bestillere.	</a:t>
          </a:r>
        </a:p>
        <a:p>
          <a:pPr lvl="0"/>
          <a:r>
            <a:rPr lang="da-DK" sz="1100">
              <a:solidFill>
                <a:schemeClr val="dk1"/>
              </a:solidFill>
              <a:effectLst/>
              <a:latin typeface="+mn-lt"/>
              <a:ea typeface="+mn-ea"/>
              <a:cs typeface="+mn-cs"/>
            </a:rPr>
            <a:t>10. Vipcontainere (restaffald) skal placeres udenfor renovationspladsens indhegning i egen bås, og der skal være mindst 17 meters friareal foran containeren. Desuden skal der være 6 m frihøjde til at løfte containeren for at undgå forhindringer såsom lysmaster, kabler og træer.</a:t>
          </a:r>
        </a:p>
        <a:p>
          <a:pPr lvl="0"/>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11.</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Affaldsrum skal disponeres således, at beholderne står frontvendte (det brede led), og kun i én række. </a:t>
          </a:r>
        </a:p>
        <a:p>
          <a:pPr lvl="0"/>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12. Det skal dokumenteres, at der er afsat den nødvendige plads til affald, og at adgangsforholdene tillader en uproblematisk afhentning af affald.</a:t>
          </a:r>
        </a:p>
        <a:p>
          <a:pPr lvl="0"/>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13. Kommunale institutioner skal som minimum sortere affaldet i overensstemmelse med den gældende affaldsbekendtgørelse, Københavns Kommunes erhvervsaffaldsregulativ og den til en hver tid gældende affalds- og ressourceplan for Københavns Kommune. </a:t>
          </a:r>
          <a:r>
            <a:rPr lang="da-DK" sz="1100" u="sng">
              <a:solidFill>
                <a:schemeClr val="dk1"/>
              </a:solidFill>
              <a:effectLst/>
              <a:latin typeface="+mn-lt"/>
              <a:ea typeface="+mn-ea"/>
              <a:cs typeface="+mn-cs"/>
              <a:hlinkClick xmlns:r="http://schemas.openxmlformats.org/officeDocument/2006/relationships" r:id=""/>
            </a:rPr>
            <a:t>https://www.kk.dk/erhverv/erhvervsaffald/affaldssortering</a:t>
          </a:r>
          <a:r>
            <a:rPr lang="da-DK" sz="1100">
              <a:solidFill>
                <a:schemeClr val="dk1"/>
              </a:solidFill>
              <a:effectLst/>
              <a:latin typeface="+mn-lt"/>
              <a:ea typeface="+mn-ea"/>
              <a:cs typeface="+mn-cs"/>
            </a:rPr>
            <a:t>, </a:t>
          </a:r>
          <a:r>
            <a:rPr lang="da-DK" sz="1100" u="sng">
              <a:solidFill>
                <a:schemeClr val="dk1"/>
              </a:solidFill>
              <a:effectLst/>
              <a:latin typeface="+mn-lt"/>
              <a:ea typeface="+mn-ea"/>
              <a:cs typeface="+mn-cs"/>
              <a:hlinkClick xmlns:r="http://schemas.openxmlformats.org/officeDocument/2006/relationships" r:id=""/>
            </a:rPr>
            <a:t>https://www.retsinformation.dk/</a:t>
          </a:r>
          <a:endParaRPr lang="da-DK" sz="1100">
            <a:solidFill>
              <a:schemeClr val="dk1"/>
            </a:solidFill>
            <a:effectLst/>
            <a:latin typeface="+mn-lt"/>
            <a:ea typeface="+mn-ea"/>
            <a:cs typeface="+mn-cs"/>
          </a:endParaRPr>
        </a:p>
        <a:p>
          <a:r>
            <a:rPr lang="da-DK" sz="1100" u="sng">
              <a:solidFill>
                <a:schemeClr val="dk1"/>
              </a:solidFill>
              <a:effectLst/>
              <a:latin typeface="+mn-lt"/>
              <a:ea typeface="+mn-ea"/>
              <a:cs typeface="+mn-cs"/>
              <a:hlinkClick xmlns:r="http://schemas.openxmlformats.org/officeDocument/2006/relationships" r:id=""/>
            </a:rPr>
            <a:t>https://kk.sites.itera.dk/apps/kk_pub2/index.asp?mode=detalje&amp;id=1990</a:t>
          </a:r>
          <a:endParaRPr lang="da-DK" sz="1100">
            <a:solidFill>
              <a:schemeClr val="dk1"/>
            </a:solidFill>
            <a:effectLst/>
            <a:latin typeface="+mn-lt"/>
            <a:ea typeface="+mn-ea"/>
            <a:cs typeface="+mn-cs"/>
          </a:endParaRPr>
        </a:p>
        <a:p>
          <a:pPr lvl="0"/>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14.</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Der bør projekteres med plads afsat til opbevaring af storskrald i perioder mellem afhentning. Afhentning af storskrald sker via ringeordning, hvor der bestilles hos skraldefirmaet efter behov.  Storskrald afhentes via ophalercontainer eller afhentning med grab. </a:t>
          </a:r>
        </a:p>
        <a:p>
          <a:pPr lvl="0"/>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15. I forbindelse med projektering skal Københavns Ejendommes renovationsansvarlige inddrages af h.t. opfyldelse af gældende AT-regler, driftshensyn mm.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 </a:t>
          </a:r>
        </a:p>
        <a:p>
          <a:endParaRPr lang="da-DK" sz="11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504266</xdr:colOff>
      <xdr:row>3</xdr:row>
      <xdr:rowOff>22411</xdr:rowOff>
    </xdr:from>
    <xdr:to>
      <xdr:col>10</xdr:col>
      <xdr:colOff>593912</xdr:colOff>
      <xdr:row>36</xdr:row>
      <xdr:rowOff>78440</xdr:rowOff>
    </xdr:to>
    <xdr:sp macro="" textlink="">
      <xdr:nvSpPr>
        <xdr:cNvPr id="20" name="Rektangel 19">
          <a:extLst>
            <a:ext uri="{FF2B5EF4-FFF2-40B4-BE49-F238E27FC236}">
              <a16:creationId xmlns:a16="http://schemas.microsoft.com/office/drawing/2014/main" id="{00000000-0008-0000-0200-000014000000}"/>
            </a:ext>
          </a:extLst>
        </xdr:cNvPr>
        <xdr:cNvSpPr/>
      </xdr:nvSpPr>
      <xdr:spPr>
        <a:xfrm>
          <a:off x="7093325" y="1019735"/>
          <a:ext cx="4022911" cy="6992470"/>
        </a:xfrm>
        <a:prstGeom prst="rect">
          <a:avLst/>
        </a:prstGeom>
        <a:solidFill>
          <a:sysClr val="window" lastClr="FFFFFF">
            <a:alpha val="31000"/>
          </a:sys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da-DK" sz="1100"/>
            <a:t>S</a:t>
          </a:r>
        </a:p>
      </xdr:txBody>
    </xdr:sp>
    <xdr:clientData/>
  </xdr:twoCellAnchor>
  <xdr:oneCellAnchor>
    <xdr:from>
      <xdr:col>0</xdr:col>
      <xdr:colOff>88316</xdr:colOff>
      <xdr:row>38</xdr:row>
      <xdr:rowOff>0</xdr:rowOff>
    </xdr:from>
    <xdr:ext cx="2484555" cy="1225155"/>
    <xdr:sp macro="" textlink="">
      <xdr:nvSpPr>
        <xdr:cNvPr id="2" name="Tekstfelt 1">
          <a:extLst>
            <a:ext uri="{FF2B5EF4-FFF2-40B4-BE49-F238E27FC236}">
              <a16:creationId xmlns:a16="http://schemas.microsoft.com/office/drawing/2014/main" id="{00000000-0008-0000-0200-000002000000}"/>
            </a:ext>
          </a:extLst>
        </xdr:cNvPr>
        <xdr:cNvSpPr txBox="1"/>
      </xdr:nvSpPr>
      <xdr:spPr>
        <a:xfrm>
          <a:off x="88316" y="7989794"/>
          <a:ext cx="2484555" cy="122515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ctr"/>
          <a:r>
            <a:rPr lang="da-DK" sz="1100" b="1"/>
            <a:t>Kontakt</a:t>
          </a:r>
        </a:p>
        <a:p>
          <a:pPr algn="ctr"/>
          <a:endParaRPr lang="da-DK" sz="1100" b="1"/>
        </a:p>
        <a:p>
          <a:r>
            <a:rPr lang="da-DK" sz="1100"/>
            <a:t>Københavns Ejendomme &amp; Indkøb</a:t>
          </a:r>
        </a:p>
        <a:p>
          <a:r>
            <a:rPr lang="da-DK" sz="1100" baseline="0"/>
            <a:t>Planlægning</a:t>
          </a:r>
          <a:endParaRPr lang="da-DK" sz="1100"/>
        </a:p>
        <a:p>
          <a:r>
            <a:rPr lang="da-DK" sz="1100"/>
            <a:t>E-mail: keidaffald@okf.kk.dk</a:t>
          </a:r>
        </a:p>
      </xdr:txBody>
    </xdr:sp>
    <xdr:clientData/>
  </xdr:oneCellAnchor>
  <xdr:twoCellAnchor>
    <xdr:from>
      <xdr:col>7</xdr:col>
      <xdr:colOff>17887</xdr:colOff>
      <xdr:row>37</xdr:row>
      <xdr:rowOff>197681</xdr:rowOff>
    </xdr:from>
    <xdr:to>
      <xdr:col>8</xdr:col>
      <xdr:colOff>571500</xdr:colOff>
      <xdr:row>44</xdr:row>
      <xdr:rowOff>146294</xdr:rowOff>
    </xdr:to>
    <xdr:sp macro="" textlink="">
      <xdr:nvSpPr>
        <xdr:cNvPr id="10" name="Tekstboks 9">
          <a:extLst>
            <a:ext uri="{FF2B5EF4-FFF2-40B4-BE49-F238E27FC236}">
              <a16:creationId xmlns:a16="http://schemas.microsoft.com/office/drawing/2014/main" id="{00000000-0008-0000-0200-00000A000000}"/>
            </a:ext>
          </a:extLst>
        </xdr:cNvPr>
        <xdr:cNvSpPr txBox="1"/>
      </xdr:nvSpPr>
      <xdr:spPr>
        <a:xfrm>
          <a:off x="8209387" y="7858502"/>
          <a:ext cx="3397506" cy="1227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a-DK" sz="1400" b="1" i="0" u="none" strike="noStrike">
              <a:solidFill>
                <a:schemeClr val="tx2">
                  <a:lumMod val="60000"/>
                  <a:lumOff val="40000"/>
                </a:schemeClr>
              </a:solidFill>
              <a:latin typeface="+mn-lt"/>
              <a:ea typeface="+mn-ea"/>
              <a:cs typeface="+mn-cs"/>
            </a:rPr>
            <a:t>Renovationsberegneren er udviklet af</a:t>
          </a:r>
          <a:r>
            <a:rPr lang="da-DK" sz="1400">
              <a:solidFill>
                <a:schemeClr val="tx2">
                  <a:lumMod val="60000"/>
                  <a:lumOff val="40000"/>
                </a:schemeClr>
              </a:solidFill>
            </a:rPr>
            <a:t> </a:t>
          </a:r>
        </a:p>
        <a:p>
          <a:r>
            <a:rPr lang="da-DK" sz="1400">
              <a:solidFill>
                <a:schemeClr val="tx2">
                  <a:lumMod val="60000"/>
                  <a:lumOff val="40000"/>
                </a:schemeClr>
              </a:solidFill>
            </a:rPr>
            <a:t>Helene Wulf-Andersen</a:t>
          </a:r>
        </a:p>
        <a:p>
          <a:r>
            <a:rPr lang="da-DK" sz="1400">
              <a:solidFill>
                <a:schemeClr val="tx2">
                  <a:lumMod val="60000"/>
                  <a:lumOff val="40000"/>
                </a:schemeClr>
              </a:solidFill>
            </a:rPr>
            <a:t>Jesper</a:t>
          </a:r>
          <a:r>
            <a:rPr lang="da-DK" sz="1400" baseline="0">
              <a:solidFill>
                <a:schemeClr val="tx2">
                  <a:lumMod val="60000"/>
                  <a:lumOff val="40000"/>
                </a:schemeClr>
              </a:solidFill>
            </a:rPr>
            <a:t> Jordansen</a:t>
          </a:r>
        </a:p>
        <a:p>
          <a:r>
            <a:rPr lang="da-DK" sz="1400">
              <a:solidFill>
                <a:schemeClr val="tx2">
                  <a:lumMod val="60000"/>
                  <a:lumOff val="40000"/>
                </a:schemeClr>
              </a:solidFill>
              <a:latin typeface="+mn-lt"/>
              <a:ea typeface="+mn-ea"/>
              <a:cs typeface="+mn-cs"/>
            </a:rPr>
            <a:t>Michael Borg Mogensen</a:t>
          </a:r>
        </a:p>
      </xdr:txBody>
    </xdr:sp>
    <xdr:clientData/>
  </xdr:twoCellAnchor>
  <xdr:twoCellAnchor>
    <xdr:from>
      <xdr:col>7</xdr:col>
      <xdr:colOff>421569</xdr:colOff>
      <xdr:row>19</xdr:row>
      <xdr:rowOff>158612</xdr:rowOff>
    </xdr:from>
    <xdr:to>
      <xdr:col>7</xdr:col>
      <xdr:colOff>477066</xdr:colOff>
      <xdr:row>19</xdr:row>
      <xdr:rowOff>158660</xdr:rowOff>
    </xdr:to>
    <xdr:cxnSp macro="">
      <xdr:nvCxnSpPr>
        <xdr:cNvPr id="8" name="Lige forbindelse 7">
          <a:extLst>
            <a:ext uri="{FF2B5EF4-FFF2-40B4-BE49-F238E27FC236}">
              <a16:creationId xmlns:a16="http://schemas.microsoft.com/office/drawing/2014/main" id="{00000000-0008-0000-0200-000008000000}"/>
            </a:ext>
          </a:extLst>
        </xdr:cNvPr>
        <xdr:cNvCxnSpPr/>
      </xdr:nvCxnSpPr>
      <xdr:spPr>
        <a:xfrm>
          <a:off x="7396590" y="3998548"/>
          <a:ext cx="55497" cy="48"/>
        </a:xfrm>
        <a:prstGeom prst="line">
          <a:avLst/>
        </a:prstGeom>
      </xdr:spPr>
      <xdr:style>
        <a:lnRef idx="2">
          <a:schemeClr val="dk1"/>
        </a:lnRef>
        <a:fillRef idx="0">
          <a:schemeClr val="dk1"/>
        </a:fillRef>
        <a:effectRef idx="1">
          <a:schemeClr val="dk1"/>
        </a:effectRef>
        <a:fontRef idx="minor">
          <a:schemeClr val="tx1"/>
        </a:fontRef>
      </xdr:style>
    </xdr:cxnSp>
    <xdr:clientData fPrintsWithSheet="0"/>
  </xdr:twoCellAnchor>
  <xdr:twoCellAnchor>
    <xdr:from>
      <xdr:col>7</xdr:col>
      <xdr:colOff>1519541</xdr:colOff>
      <xdr:row>19</xdr:row>
      <xdr:rowOff>152872</xdr:rowOff>
    </xdr:from>
    <xdr:to>
      <xdr:col>7</xdr:col>
      <xdr:colOff>1575038</xdr:colOff>
      <xdr:row>19</xdr:row>
      <xdr:rowOff>152920</xdr:rowOff>
    </xdr:to>
    <xdr:cxnSp macro="">
      <xdr:nvCxnSpPr>
        <xdr:cNvPr id="9" name="Lige forbindelse 8">
          <a:extLst>
            <a:ext uri="{FF2B5EF4-FFF2-40B4-BE49-F238E27FC236}">
              <a16:creationId xmlns:a16="http://schemas.microsoft.com/office/drawing/2014/main" id="{00000000-0008-0000-0200-000009000000}"/>
            </a:ext>
          </a:extLst>
        </xdr:cNvPr>
        <xdr:cNvCxnSpPr/>
      </xdr:nvCxnSpPr>
      <xdr:spPr>
        <a:xfrm>
          <a:off x="8494562" y="3992808"/>
          <a:ext cx="55497" cy="48"/>
        </a:xfrm>
        <a:prstGeom prst="line">
          <a:avLst/>
        </a:prstGeom>
      </xdr:spPr>
      <xdr:style>
        <a:lnRef idx="2">
          <a:schemeClr val="dk1"/>
        </a:lnRef>
        <a:fillRef idx="0">
          <a:schemeClr val="dk1"/>
        </a:fillRef>
        <a:effectRef idx="1">
          <a:schemeClr val="dk1"/>
        </a:effectRef>
        <a:fontRef idx="minor">
          <a:schemeClr val="tx1"/>
        </a:fontRef>
      </xdr:style>
    </xdr:cxnSp>
    <xdr:clientData fPrintsWithSheet="0"/>
  </xdr:twoCellAnchor>
  <xdr:oneCellAnchor>
    <xdr:from>
      <xdr:col>10</xdr:col>
      <xdr:colOff>136429</xdr:colOff>
      <xdr:row>24</xdr:row>
      <xdr:rowOff>174461</xdr:rowOff>
    </xdr:from>
    <xdr:ext cx="412935" cy="528734"/>
    <xdr:sp macro="" textlink="">
      <xdr:nvSpPr>
        <xdr:cNvPr id="11" name="Rektangel 10">
          <a:extLst>
            <a:ext uri="{FF2B5EF4-FFF2-40B4-BE49-F238E27FC236}">
              <a16:creationId xmlns:a16="http://schemas.microsoft.com/office/drawing/2014/main" id="{00000000-0008-0000-0200-00000B000000}"/>
            </a:ext>
          </a:extLst>
        </xdr:cNvPr>
        <xdr:cNvSpPr/>
      </xdr:nvSpPr>
      <xdr:spPr>
        <a:xfrm>
          <a:off x="10926349" y="5043641"/>
          <a:ext cx="412935" cy="528734"/>
        </a:xfrm>
        <a:prstGeom prst="rect">
          <a:avLst/>
        </a:prstGeom>
        <a:noFill/>
        <a:ln>
          <a:noFill/>
        </a:ln>
      </xdr:spPr>
      <xdr:txBody>
        <a:bodyPr wrap="none" lIns="91440" tIns="45720" rIns="91440" bIns="45720">
          <a:spAutoFit/>
        </a:bodyPr>
        <a:lstStyle/>
        <a:p>
          <a:pPr algn="ctr"/>
          <a:r>
            <a:rPr lang="da-DK" sz="2800" b="0" cap="none" spc="0">
              <a:ln w="18415" cmpd="sng">
                <a:noFill/>
                <a:prstDash val="solid"/>
              </a:ln>
              <a:solidFill>
                <a:schemeClr val="tx2">
                  <a:lumMod val="60000"/>
                  <a:lumOff val="40000"/>
                </a:schemeClr>
              </a:solidFill>
              <a:effectLst>
                <a:outerShdw blurRad="63500" dir="3600000" algn="tl" rotWithShape="0">
                  <a:srgbClr val="000000">
                    <a:alpha val="70000"/>
                  </a:srgbClr>
                </a:outerShdw>
              </a:effectLst>
              <a:latin typeface="Verdana" pitchFamily="34" charset="0"/>
              <a:ea typeface="Verdana" pitchFamily="34" charset="0"/>
              <a:cs typeface="Verdana" pitchFamily="34" charset="0"/>
            </a:rPr>
            <a:t>8</a:t>
          </a:r>
        </a:p>
      </xdr:txBody>
    </xdr:sp>
    <xdr:clientData/>
  </xdr:oneCellAnchor>
  <xdr:oneCellAnchor>
    <xdr:from>
      <xdr:col>10</xdr:col>
      <xdr:colOff>144049</xdr:colOff>
      <xdr:row>21</xdr:row>
      <xdr:rowOff>173115</xdr:rowOff>
    </xdr:from>
    <xdr:ext cx="412935" cy="528734"/>
    <xdr:sp macro="" textlink="">
      <xdr:nvSpPr>
        <xdr:cNvPr id="12" name="Rektangel 11">
          <a:extLst>
            <a:ext uri="{FF2B5EF4-FFF2-40B4-BE49-F238E27FC236}">
              <a16:creationId xmlns:a16="http://schemas.microsoft.com/office/drawing/2014/main" id="{00000000-0008-0000-0200-00000C000000}"/>
            </a:ext>
          </a:extLst>
        </xdr:cNvPr>
        <xdr:cNvSpPr/>
      </xdr:nvSpPr>
      <xdr:spPr>
        <a:xfrm>
          <a:off x="10933969" y="4447935"/>
          <a:ext cx="412935" cy="528734"/>
        </a:xfrm>
        <a:prstGeom prst="rect">
          <a:avLst/>
        </a:prstGeom>
        <a:noFill/>
        <a:ln>
          <a:noFill/>
        </a:ln>
      </xdr:spPr>
      <xdr:txBody>
        <a:bodyPr wrap="none" lIns="91440" tIns="45720" rIns="91440" bIns="45720">
          <a:spAutoFit/>
        </a:bodyPr>
        <a:lstStyle/>
        <a:p>
          <a:pPr algn="ctr"/>
          <a:r>
            <a:rPr lang="da-DK" sz="2800" b="0" cap="none" spc="0">
              <a:ln w="18415" cmpd="sng">
                <a:noFill/>
                <a:prstDash val="solid"/>
              </a:ln>
              <a:solidFill>
                <a:schemeClr val="tx2">
                  <a:lumMod val="60000"/>
                  <a:lumOff val="40000"/>
                </a:schemeClr>
              </a:solidFill>
              <a:effectLst>
                <a:outerShdw blurRad="63500" dir="3600000" algn="tl" rotWithShape="0">
                  <a:srgbClr val="000000">
                    <a:alpha val="70000"/>
                  </a:srgbClr>
                </a:outerShdw>
              </a:effectLst>
              <a:latin typeface="Verdana" pitchFamily="34" charset="0"/>
              <a:ea typeface="Verdana" pitchFamily="34" charset="0"/>
              <a:cs typeface="Verdana" pitchFamily="34" charset="0"/>
            </a:rPr>
            <a:t>7</a:t>
          </a:r>
        </a:p>
      </xdr:txBody>
    </xdr:sp>
    <xdr:clientData/>
  </xdr:oneCellAnchor>
  <xdr:oneCellAnchor>
    <xdr:from>
      <xdr:col>10</xdr:col>
      <xdr:colOff>136429</xdr:colOff>
      <xdr:row>18</xdr:row>
      <xdr:rowOff>101844</xdr:rowOff>
    </xdr:from>
    <xdr:ext cx="412935" cy="528734"/>
    <xdr:sp macro="" textlink="">
      <xdr:nvSpPr>
        <xdr:cNvPr id="13" name="Rektangel 12">
          <a:extLst>
            <a:ext uri="{FF2B5EF4-FFF2-40B4-BE49-F238E27FC236}">
              <a16:creationId xmlns:a16="http://schemas.microsoft.com/office/drawing/2014/main" id="{00000000-0008-0000-0200-00000D000000}"/>
            </a:ext>
          </a:extLst>
        </xdr:cNvPr>
        <xdr:cNvSpPr/>
      </xdr:nvSpPr>
      <xdr:spPr>
        <a:xfrm>
          <a:off x="10926349" y="3782304"/>
          <a:ext cx="412935" cy="528734"/>
        </a:xfrm>
        <a:prstGeom prst="rect">
          <a:avLst/>
        </a:prstGeom>
        <a:noFill/>
        <a:ln>
          <a:noFill/>
        </a:ln>
      </xdr:spPr>
      <xdr:txBody>
        <a:bodyPr wrap="none" lIns="91440" tIns="45720" rIns="91440" bIns="45720">
          <a:spAutoFit/>
        </a:bodyPr>
        <a:lstStyle/>
        <a:p>
          <a:pPr algn="ctr"/>
          <a:r>
            <a:rPr lang="da-DK" sz="2800" b="0" cap="none" spc="0">
              <a:ln w="18415" cmpd="sng">
                <a:noFill/>
                <a:prstDash val="solid"/>
              </a:ln>
              <a:solidFill>
                <a:schemeClr val="tx2">
                  <a:lumMod val="60000"/>
                  <a:lumOff val="40000"/>
                </a:schemeClr>
              </a:solidFill>
              <a:effectLst>
                <a:outerShdw blurRad="63500" dir="3600000" algn="tl" rotWithShape="0">
                  <a:srgbClr val="000000">
                    <a:alpha val="70000"/>
                  </a:srgbClr>
                </a:outerShdw>
              </a:effectLst>
              <a:latin typeface="Verdana" pitchFamily="34" charset="0"/>
              <a:ea typeface="Verdana" pitchFamily="34" charset="0"/>
              <a:cs typeface="Verdana" pitchFamily="34" charset="0"/>
            </a:rPr>
            <a:t>6</a:t>
          </a:r>
        </a:p>
      </xdr:txBody>
    </xdr:sp>
    <xdr:clientData/>
  </xdr:oneCellAnchor>
  <xdr:oneCellAnchor>
    <xdr:from>
      <xdr:col>10</xdr:col>
      <xdr:colOff>136429</xdr:colOff>
      <xdr:row>15</xdr:row>
      <xdr:rowOff>85259</xdr:rowOff>
    </xdr:from>
    <xdr:ext cx="412935" cy="528734"/>
    <xdr:sp macro="" textlink="">
      <xdr:nvSpPr>
        <xdr:cNvPr id="14" name="Rektangel 13">
          <a:extLst>
            <a:ext uri="{FF2B5EF4-FFF2-40B4-BE49-F238E27FC236}">
              <a16:creationId xmlns:a16="http://schemas.microsoft.com/office/drawing/2014/main" id="{00000000-0008-0000-0200-00000E000000}"/>
            </a:ext>
          </a:extLst>
        </xdr:cNvPr>
        <xdr:cNvSpPr/>
      </xdr:nvSpPr>
      <xdr:spPr>
        <a:xfrm>
          <a:off x="10926349" y="3171359"/>
          <a:ext cx="412935" cy="528734"/>
        </a:xfrm>
        <a:prstGeom prst="rect">
          <a:avLst/>
        </a:prstGeom>
        <a:noFill/>
        <a:ln>
          <a:noFill/>
        </a:ln>
      </xdr:spPr>
      <xdr:txBody>
        <a:bodyPr wrap="none" lIns="91440" tIns="45720" rIns="91440" bIns="45720">
          <a:spAutoFit/>
        </a:bodyPr>
        <a:lstStyle/>
        <a:p>
          <a:pPr algn="ctr"/>
          <a:r>
            <a:rPr lang="da-DK" sz="2800" b="0" cap="none" spc="0">
              <a:ln w="18415" cmpd="sng">
                <a:noFill/>
                <a:prstDash val="solid"/>
              </a:ln>
              <a:solidFill>
                <a:schemeClr val="tx2">
                  <a:lumMod val="60000"/>
                  <a:lumOff val="40000"/>
                </a:schemeClr>
              </a:solidFill>
              <a:effectLst>
                <a:outerShdw blurRad="63500" dir="3600000" algn="tl" rotWithShape="0">
                  <a:srgbClr val="000000">
                    <a:alpha val="70000"/>
                  </a:srgbClr>
                </a:outerShdw>
              </a:effectLst>
              <a:latin typeface="Verdana" pitchFamily="34" charset="0"/>
              <a:ea typeface="Verdana" pitchFamily="34" charset="0"/>
              <a:cs typeface="Verdana" pitchFamily="34" charset="0"/>
            </a:rPr>
            <a:t>5</a:t>
          </a:r>
        </a:p>
      </xdr:txBody>
    </xdr:sp>
    <xdr:clientData/>
  </xdr:oneCellAnchor>
  <xdr:oneCellAnchor>
    <xdr:from>
      <xdr:col>10</xdr:col>
      <xdr:colOff>144049</xdr:colOff>
      <xdr:row>12</xdr:row>
      <xdr:rowOff>89294</xdr:rowOff>
    </xdr:from>
    <xdr:ext cx="412935" cy="528734"/>
    <xdr:sp macro="" textlink="">
      <xdr:nvSpPr>
        <xdr:cNvPr id="15" name="Rektangel 14">
          <a:extLst>
            <a:ext uri="{FF2B5EF4-FFF2-40B4-BE49-F238E27FC236}">
              <a16:creationId xmlns:a16="http://schemas.microsoft.com/office/drawing/2014/main" id="{00000000-0008-0000-0200-00000F000000}"/>
            </a:ext>
          </a:extLst>
        </xdr:cNvPr>
        <xdr:cNvSpPr/>
      </xdr:nvSpPr>
      <xdr:spPr>
        <a:xfrm>
          <a:off x="10933969" y="2581034"/>
          <a:ext cx="412935" cy="528734"/>
        </a:xfrm>
        <a:prstGeom prst="rect">
          <a:avLst/>
        </a:prstGeom>
        <a:noFill/>
        <a:ln>
          <a:noFill/>
        </a:ln>
      </xdr:spPr>
      <xdr:txBody>
        <a:bodyPr wrap="none" lIns="91440" tIns="45720" rIns="91440" bIns="45720">
          <a:spAutoFit/>
        </a:bodyPr>
        <a:lstStyle/>
        <a:p>
          <a:pPr algn="ctr"/>
          <a:r>
            <a:rPr lang="da-DK" sz="2800" b="0" cap="none" spc="0">
              <a:ln w="18415" cmpd="sng">
                <a:noFill/>
                <a:prstDash val="solid"/>
              </a:ln>
              <a:solidFill>
                <a:schemeClr val="tx2">
                  <a:lumMod val="60000"/>
                  <a:lumOff val="40000"/>
                </a:schemeClr>
              </a:solidFill>
              <a:effectLst>
                <a:outerShdw blurRad="63500" dir="3600000" algn="tl" rotWithShape="0">
                  <a:srgbClr val="000000">
                    <a:alpha val="70000"/>
                  </a:srgbClr>
                </a:outerShdw>
              </a:effectLst>
              <a:latin typeface="Verdana" pitchFamily="34" charset="0"/>
              <a:ea typeface="Verdana" pitchFamily="34" charset="0"/>
              <a:cs typeface="Verdana" pitchFamily="34" charset="0"/>
            </a:rPr>
            <a:t>4</a:t>
          </a:r>
        </a:p>
      </xdr:txBody>
    </xdr:sp>
    <xdr:clientData/>
  </xdr:oneCellAnchor>
  <xdr:oneCellAnchor>
    <xdr:from>
      <xdr:col>10</xdr:col>
      <xdr:colOff>136429</xdr:colOff>
      <xdr:row>9</xdr:row>
      <xdr:rowOff>63744</xdr:rowOff>
    </xdr:from>
    <xdr:ext cx="412935" cy="528734"/>
    <xdr:sp macro="" textlink="">
      <xdr:nvSpPr>
        <xdr:cNvPr id="16" name="Rektangel 15">
          <a:extLst>
            <a:ext uri="{FF2B5EF4-FFF2-40B4-BE49-F238E27FC236}">
              <a16:creationId xmlns:a16="http://schemas.microsoft.com/office/drawing/2014/main" id="{00000000-0008-0000-0200-000010000000}"/>
            </a:ext>
          </a:extLst>
        </xdr:cNvPr>
        <xdr:cNvSpPr/>
      </xdr:nvSpPr>
      <xdr:spPr>
        <a:xfrm>
          <a:off x="10926349" y="1923024"/>
          <a:ext cx="412935" cy="528734"/>
        </a:xfrm>
        <a:prstGeom prst="rect">
          <a:avLst/>
        </a:prstGeom>
        <a:noFill/>
        <a:ln>
          <a:noFill/>
        </a:ln>
      </xdr:spPr>
      <xdr:txBody>
        <a:bodyPr wrap="none" lIns="91440" tIns="45720" rIns="91440" bIns="45720">
          <a:spAutoFit/>
        </a:bodyPr>
        <a:lstStyle/>
        <a:p>
          <a:pPr algn="ctr"/>
          <a:r>
            <a:rPr lang="da-DK" sz="2800" b="0" cap="none" spc="0">
              <a:ln w="18415" cmpd="sng">
                <a:noFill/>
                <a:prstDash val="solid"/>
              </a:ln>
              <a:solidFill>
                <a:schemeClr val="tx2">
                  <a:lumMod val="60000"/>
                  <a:lumOff val="40000"/>
                </a:schemeClr>
              </a:solidFill>
              <a:effectLst>
                <a:outerShdw blurRad="63500" dir="3600000" algn="tl" rotWithShape="0">
                  <a:srgbClr val="000000">
                    <a:alpha val="70000"/>
                  </a:srgbClr>
                </a:outerShdw>
              </a:effectLst>
              <a:latin typeface="Verdana" pitchFamily="34" charset="0"/>
              <a:ea typeface="Verdana" pitchFamily="34" charset="0"/>
              <a:cs typeface="Verdana" pitchFamily="34" charset="0"/>
            </a:rPr>
            <a:t>3</a:t>
          </a:r>
        </a:p>
      </xdr:txBody>
    </xdr:sp>
    <xdr:clientData/>
  </xdr:oneCellAnchor>
  <xdr:oneCellAnchor>
    <xdr:from>
      <xdr:col>10</xdr:col>
      <xdr:colOff>144049</xdr:colOff>
      <xdr:row>6</xdr:row>
      <xdr:rowOff>36849</xdr:rowOff>
    </xdr:from>
    <xdr:ext cx="412935" cy="528734"/>
    <xdr:sp macro="" textlink="">
      <xdr:nvSpPr>
        <xdr:cNvPr id="17" name="Rektangel 16">
          <a:extLst>
            <a:ext uri="{FF2B5EF4-FFF2-40B4-BE49-F238E27FC236}">
              <a16:creationId xmlns:a16="http://schemas.microsoft.com/office/drawing/2014/main" id="{00000000-0008-0000-0200-000011000000}"/>
            </a:ext>
          </a:extLst>
        </xdr:cNvPr>
        <xdr:cNvSpPr/>
      </xdr:nvSpPr>
      <xdr:spPr>
        <a:xfrm>
          <a:off x="10933969" y="1248429"/>
          <a:ext cx="412935" cy="528734"/>
        </a:xfrm>
        <a:prstGeom prst="rect">
          <a:avLst/>
        </a:prstGeom>
        <a:noFill/>
        <a:ln>
          <a:noFill/>
        </a:ln>
      </xdr:spPr>
      <xdr:txBody>
        <a:bodyPr wrap="none" lIns="91440" tIns="45720" rIns="91440" bIns="45720">
          <a:spAutoFit/>
        </a:bodyPr>
        <a:lstStyle/>
        <a:p>
          <a:pPr algn="ctr"/>
          <a:r>
            <a:rPr lang="da-DK" sz="2800" b="0" cap="none" spc="0">
              <a:ln w="18415" cmpd="sng">
                <a:noFill/>
                <a:prstDash val="solid"/>
              </a:ln>
              <a:solidFill>
                <a:schemeClr val="tx2">
                  <a:lumMod val="60000"/>
                  <a:lumOff val="40000"/>
                </a:schemeClr>
              </a:solidFill>
              <a:effectLst>
                <a:outerShdw blurRad="63500" dir="3600000" algn="tl" rotWithShape="0">
                  <a:srgbClr val="000000">
                    <a:alpha val="70000"/>
                  </a:srgbClr>
                </a:outerShdw>
              </a:effectLst>
              <a:latin typeface="Verdana" pitchFamily="34" charset="0"/>
              <a:ea typeface="Verdana" pitchFamily="34" charset="0"/>
              <a:cs typeface="Verdana" pitchFamily="34" charset="0"/>
            </a:rPr>
            <a:t>2</a:t>
          </a:r>
        </a:p>
      </xdr:txBody>
    </xdr:sp>
    <xdr:clientData/>
  </xdr:oneCellAnchor>
  <xdr:oneCellAnchor>
    <xdr:from>
      <xdr:col>10</xdr:col>
      <xdr:colOff>144049</xdr:colOff>
      <xdr:row>3</xdr:row>
      <xdr:rowOff>6369</xdr:rowOff>
    </xdr:from>
    <xdr:ext cx="412935" cy="528734"/>
    <xdr:sp macro="" textlink="">
      <xdr:nvSpPr>
        <xdr:cNvPr id="18" name="Rektangel 17">
          <a:extLst>
            <a:ext uri="{FF2B5EF4-FFF2-40B4-BE49-F238E27FC236}">
              <a16:creationId xmlns:a16="http://schemas.microsoft.com/office/drawing/2014/main" id="{00000000-0008-0000-0200-000012000000}"/>
            </a:ext>
          </a:extLst>
        </xdr:cNvPr>
        <xdr:cNvSpPr/>
      </xdr:nvSpPr>
      <xdr:spPr>
        <a:xfrm>
          <a:off x="10933969" y="593109"/>
          <a:ext cx="412935" cy="528734"/>
        </a:xfrm>
        <a:prstGeom prst="rect">
          <a:avLst/>
        </a:prstGeom>
        <a:noFill/>
        <a:ln>
          <a:noFill/>
        </a:ln>
      </xdr:spPr>
      <xdr:txBody>
        <a:bodyPr wrap="none" lIns="91440" tIns="45720" rIns="91440" bIns="45720">
          <a:spAutoFit/>
        </a:bodyPr>
        <a:lstStyle/>
        <a:p>
          <a:pPr algn="ctr"/>
          <a:r>
            <a:rPr lang="da-DK" sz="2800" b="0" cap="none" spc="0">
              <a:ln w="18415" cmpd="sng">
                <a:noFill/>
                <a:prstDash val="solid"/>
              </a:ln>
              <a:solidFill>
                <a:schemeClr val="tx2">
                  <a:lumMod val="60000"/>
                  <a:lumOff val="40000"/>
                </a:schemeClr>
              </a:solidFill>
              <a:effectLst>
                <a:outerShdw blurRad="63500" dir="3600000" algn="tl" rotWithShape="0">
                  <a:srgbClr val="000000">
                    <a:alpha val="70000"/>
                  </a:srgbClr>
                </a:outerShdw>
              </a:effectLst>
              <a:latin typeface="Verdana" pitchFamily="34" charset="0"/>
              <a:ea typeface="Verdana" pitchFamily="34" charset="0"/>
              <a:cs typeface="Verdana" pitchFamily="34" charset="0"/>
            </a:rPr>
            <a:t>1</a:t>
          </a:r>
        </a:p>
      </xdr:txBody>
    </xdr:sp>
    <xdr:clientData/>
  </xdr:oneCellAnchor>
  <xdr:oneCellAnchor>
    <xdr:from>
      <xdr:col>12</xdr:col>
      <xdr:colOff>1129392</xdr:colOff>
      <xdr:row>20</xdr:row>
      <xdr:rowOff>54428</xdr:rowOff>
    </xdr:from>
    <xdr:ext cx="184731" cy="264560"/>
    <xdr:sp macro="" textlink="">
      <xdr:nvSpPr>
        <xdr:cNvPr id="3" name="Tekstfelt 2">
          <a:extLst>
            <a:ext uri="{FF2B5EF4-FFF2-40B4-BE49-F238E27FC236}">
              <a16:creationId xmlns:a16="http://schemas.microsoft.com/office/drawing/2014/main" id="{00000000-0008-0000-0200-000003000000}"/>
            </a:ext>
          </a:extLst>
        </xdr:cNvPr>
        <xdr:cNvSpPr txBox="1"/>
      </xdr:nvSpPr>
      <xdr:spPr>
        <a:xfrm>
          <a:off x="14233071" y="42182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10</xdr:col>
      <xdr:colOff>137613</xdr:colOff>
      <xdr:row>27</xdr:row>
      <xdr:rowOff>146969</xdr:rowOff>
    </xdr:from>
    <xdr:ext cx="412935" cy="528734"/>
    <xdr:sp macro="" textlink="">
      <xdr:nvSpPr>
        <xdr:cNvPr id="51" name="Rektangel 50">
          <a:extLst>
            <a:ext uri="{FF2B5EF4-FFF2-40B4-BE49-F238E27FC236}">
              <a16:creationId xmlns:a16="http://schemas.microsoft.com/office/drawing/2014/main" id="{00000000-0008-0000-0200-000033000000}"/>
            </a:ext>
          </a:extLst>
        </xdr:cNvPr>
        <xdr:cNvSpPr/>
      </xdr:nvSpPr>
      <xdr:spPr>
        <a:xfrm>
          <a:off x="10927533" y="5610509"/>
          <a:ext cx="412935" cy="528734"/>
        </a:xfrm>
        <a:prstGeom prst="rect">
          <a:avLst/>
        </a:prstGeom>
        <a:noFill/>
        <a:ln>
          <a:noFill/>
        </a:ln>
      </xdr:spPr>
      <xdr:txBody>
        <a:bodyPr wrap="none" lIns="91440" tIns="45720" rIns="91440" bIns="45720">
          <a:spAutoFit/>
        </a:bodyPr>
        <a:lstStyle/>
        <a:p>
          <a:pPr algn="ctr"/>
          <a:r>
            <a:rPr lang="da-DK" sz="2800" b="0" cap="none" spc="0">
              <a:ln w="18415" cmpd="sng">
                <a:noFill/>
                <a:prstDash val="solid"/>
              </a:ln>
              <a:solidFill>
                <a:schemeClr val="tx2">
                  <a:lumMod val="60000"/>
                  <a:lumOff val="40000"/>
                </a:schemeClr>
              </a:solidFill>
              <a:effectLst>
                <a:outerShdw blurRad="63500" dir="3600000" algn="tl" rotWithShape="0">
                  <a:srgbClr val="000000">
                    <a:alpha val="70000"/>
                  </a:srgbClr>
                </a:outerShdw>
              </a:effectLst>
              <a:latin typeface="Verdana" pitchFamily="34" charset="0"/>
              <a:ea typeface="Verdana" pitchFamily="34" charset="0"/>
              <a:cs typeface="Verdana" pitchFamily="34" charset="0"/>
            </a:rPr>
            <a:t>9</a:t>
          </a:r>
        </a:p>
      </xdr:txBody>
    </xdr:sp>
    <xdr:clientData/>
  </xdr:oneCellAnchor>
  <xdr:twoCellAnchor>
    <xdr:from>
      <xdr:col>6</xdr:col>
      <xdr:colOff>493059</xdr:colOff>
      <xdr:row>36</xdr:row>
      <xdr:rowOff>53788</xdr:rowOff>
    </xdr:from>
    <xdr:to>
      <xdr:col>11</xdr:col>
      <xdr:colOff>0</xdr:colOff>
      <xdr:row>56</xdr:row>
      <xdr:rowOff>0</xdr:rowOff>
    </xdr:to>
    <xdr:sp macro="" textlink="">
      <xdr:nvSpPr>
        <xdr:cNvPr id="54" name="Rektangel 53">
          <a:extLst>
            <a:ext uri="{FF2B5EF4-FFF2-40B4-BE49-F238E27FC236}">
              <a16:creationId xmlns:a16="http://schemas.microsoft.com/office/drawing/2014/main" id="{00000000-0008-0000-0200-000036000000}"/>
            </a:ext>
          </a:extLst>
        </xdr:cNvPr>
        <xdr:cNvSpPr/>
      </xdr:nvSpPr>
      <xdr:spPr>
        <a:xfrm>
          <a:off x="7082118" y="7584141"/>
          <a:ext cx="4045323" cy="2019300"/>
        </a:xfrm>
        <a:prstGeom prst="rect">
          <a:avLst/>
        </a:prstGeom>
        <a:solidFill>
          <a:srgbClr val="4F81BD">
            <a:alpha val="4902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a-DK" sz="1100"/>
        </a:p>
      </xdr:txBody>
    </xdr:sp>
    <xdr:clientData/>
  </xdr:twoCellAnchor>
  <xdr:oneCellAnchor>
    <xdr:from>
      <xdr:col>6</xdr:col>
      <xdr:colOff>450926</xdr:colOff>
      <xdr:row>0</xdr:row>
      <xdr:rowOff>43029</xdr:rowOff>
    </xdr:from>
    <xdr:ext cx="4084320" cy="349177"/>
    <xdr:sp macro="" textlink="">
      <xdr:nvSpPr>
        <xdr:cNvPr id="21" name="Tekstboks 20">
          <a:extLst>
            <a:ext uri="{FF2B5EF4-FFF2-40B4-BE49-F238E27FC236}">
              <a16:creationId xmlns:a16="http://schemas.microsoft.com/office/drawing/2014/main" id="{00000000-0008-0000-0200-000015000000}"/>
            </a:ext>
          </a:extLst>
        </xdr:cNvPr>
        <xdr:cNvSpPr txBox="1"/>
      </xdr:nvSpPr>
      <xdr:spPr>
        <a:xfrm>
          <a:off x="7039985" y="43029"/>
          <a:ext cx="4084320" cy="3491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da-DK" sz="1650">
              <a:solidFill>
                <a:srgbClr val="FF0000"/>
              </a:solidFill>
              <a:latin typeface="Verdana" pitchFamily="34" charset="0"/>
              <a:ea typeface="Verdana" pitchFamily="34" charset="0"/>
              <a:cs typeface="Verdana" pitchFamily="34" charset="0"/>
            </a:rPr>
            <a:t>Start her </a:t>
          </a:r>
          <a:r>
            <a:rPr lang="da-DK" sz="1650">
              <a:solidFill>
                <a:srgbClr val="4F81BD"/>
              </a:solidFill>
              <a:latin typeface="Verdana" pitchFamily="34" charset="0"/>
              <a:ea typeface="Verdana" pitchFamily="34" charset="0"/>
              <a:cs typeface="Verdana" pitchFamily="34" charset="0"/>
            </a:rPr>
            <a:t>og udfyld felterne nedenfor</a:t>
          </a:r>
        </a:p>
      </xdr:txBody>
    </xdr:sp>
    <xdr:clientData/>
  </xdr:oneCellAnchor>
  <xdr:twoCellAnchor>
    <xdr:from>
      <xdr:col>0</xdr:col>
      <xdr:colOff>0</xdr:colOff>
      <xdr:row>0</xdr:row>
      <xdr:rowOff>0</xdr:rowOff>
    </xdr:from>
    <xdr:to>
      <xdr:col>6</xdr:col>
      <xdr:colOff>470647</xdr:colOff>
      <xdr:row>56</xdr:row>
      <xdr:rowOff>0</xdr:rowOff>
    </xdr:to>
    <xdr:sp macro="" textlink="">
      <xdr:nvSpPr>
        <xdr:cNvPr id="53" name="Rektangel 52">
          <a:extLst>
            <a:ext uri="{FF2B5EF4-FFF2-40B4-BE49-F238E27FC236}">
              <a16:creationId xmlns:a16="http://schemas.microsoft.com/office/drawing/2014/main" id="{00000000-0008-0000-0200-000035000000}"/>
            </a:ext>
          </a:extLst>
        </xdr:cNvPr>
        <xdr:cNvSpPr/>
      </xdr:nvSpPr>
      <xdr:spPr>
        <a:xfrm>
          <a:off x="0" y="0"/>
          <a:ext cx="7059706" cy="10006853"/>
        </a:xfrm>
        <a:prstGeom prst="rect">
          <a:avLst/>
        </a:prstGeom>
        <a:solidFill>
          <a:srgbClr val="A3BDDD">
            <a:alpha val="49020"/>
          </a:srgb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a-DK" sz="1100"/>
        </a:p>
      </xdr:txBody>
    </xdr:sp>
    <xdr:clientData fPrintsWithSheet="0"/>
  </xdr:twoCellAnchor>
  <mc:AlternateContent xmlns:mc="http://schemas.openxmlformats.org/markup-compatibility/2006">
    <mc:Choice xmlns:a14="http://schemas.microsoft.com/office/drawing/2010/main" Requires="a14">
      <xdr:twoCellAnchor editAs="oneCell">
        <xdr:from>
          <xdr:col>7</xdr:col>
          <xdr:colOff>0</xdr:colOff>
          <xdr:row>4</xdr:row>
          <xdr:rowOff>0</xdr:rowOff>
        </xdr:from>
        <xdr:to>
          <xdr:col>7</xdr:col>
          <xdr:colOff>2762250</xdr:colOff>
          <xdr:row>5</xdr:row>
          <xdr:rowOff>0</xdr:rowOff>
        </xdr:to>
        <xdr:sp macro="" textlink="">
          <xdr:nvSpPr>
            <xdr:cNvPr id="1034" name="ComboBox1"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9</xdr:col>
          <xdr:colOff>47625</xdr:colOff>
          <xdr:row>8</xdr:row>
          <xdr:rowOff>66675</xdr:rowOff>
        </xdr:to>
        <xdr:sp macro="" textlink="">
          <xdr:nvSpPr>
            <xdr:cNvPr id="1035" name="ComboBox2"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9</xdr:col>
          <xdr:colOff>19050</xdr:colOff>
          <xdr:row>24</xdr:row>
          <xdr:rowOff>0</xdr:rowOff>
        </xdr:to>
        <xdr:sp macro="" textlink="">
          <xdr:nvSpPr>
            <xdr:cNvPr id="1036" name="TextBox1"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10</xdr:row>
          <xdr:rowOff>0</xdr:rowOff>
        </xdr:from>
        <xdr:to>
          <xdr:col>8</xdr:col>
          <xdr:colOff>514350</xdr:colOff>
          <xdr:row>11</xdr:row>
          <xdr:rowOff>47625</xdr:rowOff>
        </xdr:to>
        <xdr:sp macro="" textlink="">
          <xdr:nvSpPr>
            <xdr:cNvPr id="1037" name="TextBox2"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0</xdr:rowOff>
        </xdr:from>
        <xdr:to>
          <xdr:col>7</xdr:col>
          <xdr:colOff>409575</xdr:colOff>
          <xdr:row>20</xdr:row>
          <xdr:rowOff>104775</xdr:rowOff>
        </xdr:to>
        <xdr:sp macro="" textlink="">
          <xdr:nvSpPr>
            <xdr:cNvPr id="1039" name="TextBox4"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19</xdr:row>
          <xdr:rowOff>0</xdr:rowOff>
        </xdr:from>
        <xdr:to>
          <xdr:col>7</xdr:col>
          <xdr:colOff>1628775</xdr:colOff>
          <xdr:row>20</xdr:row>
          <xdr:rowOff>104775</xdr:rowOff>
        </xdr:to>
        <xdr:sp macro="" textlink="">
          <xdr:nvSpPr>
            <xdr:cNvPr id="1040" name="TextBox5"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13</xdr:row>
          <xdr:rowOff>9525</xdr:rowOff>
        </xdr:from>
        <xdr:to>
          <xdr:col>9</xdr:col>
          <xdr:colOff>9525</xdr:colOff>
          <xdr:row>14</xdr:row>
          <xdr:rowOff>114300</xdr:rowOff>
        </xdr:to>
        <xdr:sp macro="" textlink="">
          <xdr:nvSpPr>
            <xdr:cNvPr id="1043" name="TextBox3"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1981200</xdr:colOff>
          <xdr:row>19</xdr:row>
          <xdr:rowOff>0</xdr:rowOff>
        </xdr:from>
        <xdr:to>
          <xdr:col>7</xdr:col>
          <xdr:colOff>2352675</xdr:colOff>
          <xdr:row>20</xdr:row>
          <xdr:rowOff>104775</xdr:rowOff>
        </xdr:to>
        <xdr:sp macro="" textlink="">
          <xdr:nvSpPr>
            <xdr:cNvPr id="1044" name="TextBox6"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16</xdr:row>
          <xdr:rowOff>0</xdr:rowOff>
        </xdr:from>
        <xdr:to>
          <xdr:col>8</xdr:col>
          <xdr:colOff>504825</xdr:colOff>
          <xdr:row>17</xdr:row>
          <xdr:rowOff>104775</xdr:rowOff>
        </xdr:to>
        <xdr:sp macro="" textlink="">
          <xdr:nvSpPr>
            <xdr:cNvPr id="1045" name="TextBox7"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9</xdr:col>
          <xdr:colOff>38100</xdr:colOff>
          <xdr:row>27</xdr:row>
          <xdr:rowOff>0</xdr:rowOff>
        </xdr:to>
        <xdr:sp macro="" textlink="">
          <xdr:nvSpPr>
            <xdr:cNvPr id="1046" name="TextBox8"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28575</xdr:rowOff>
        </xdr:from>
        <xdr:to>
          <xdr:col>9</xdr:col>
          <xdr:colOff>0</xdr:colOff>
          <xdr:row>35</xdr:row>
          <xdr:rowOff>133350</xdr:rowOff>
        </xdr:to>
        <xdr:sp macro="" textlink="">
          <xdr:nvSpPr>
            <xdr:cNvPr id="1054" name="TextBox9"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ksky-my.sharepoint.com/Users/e09r/AppData/Local/Microsoft/Windows/INetCache/Content.Outlook/TQB5WM2M/Bygherrestandard%20for%20renovationsberegning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Vejledning"/>
      <sheetName val="Renovationsberegner"/>
      <sheetName val="Formler"/>
      <sheetName val="Fraktioner"/>
    </sheetNames>
    <sheetDataSet>
      <sheetData sheetId="0"/>
      <sheetData sheetId="1"/>
      <sheetData sheetId="2"/>
      <sheetData sheetId="3">
        <row r="27">
          <cell r="O27" t="str">
            <v>Lille</v>
          </cell>
          <cell r="Q27" t="str">
            <v>Administration, let og tung</v>
          </cell>
        </row>
        <row r="28">
          <cell r="O28" t="str">
            <v>Mellem</v>
          </cell>
          <cell r="Q28" t="str">
            <v>Biblioteker</v>
          </cell>
        </row>
        <row r="29">
          <cell r="O29" t="str">
            <v>Stor (med bilværksted)</v>
          </cell>
          <cell r="Q29" t="str">
            <v>Dagtilbud</v>
          </cell>
        </row>
        <row r="30">
          <cell r="O30"/>
          <cell r="Q30" t="str">
            <v>Døgntilbud</v>
          </cell>
        </row>
        <row r="31">
          <cell r="O31"/>
          <cell r="Q31" t="str">
            <v>Idrætsanlæg</v>
          </cell>
        </row>
        <row r="32">
          <cell r="O32"/>
          <cell r="Q32" t="str">
            <v>Kulturhus</v>
          </cell>
        </row>
        <row r="33">
          <cell r="O33"/>
          <cell r="Q33" t="str">
            <v>Køkken</v>
          </cell>
        </row>
        <row r="34">
          <cell r="O34"/>
          <cell r="Q34" t="str">
            <v>Legepladser</v>
          </cell>
        </row>
        <row r="35">
          <cell r="O35"/>
          <cell r="Q35" t="str">
            <v>Museer/arkiv</v>
          </cell>
        </row>
        <row r="36">
          <cell r="O36"/>
          <cell r="Q36" t="str">
            <v>Rengøring</v>
          </cell>
        </row>
        <row r="37">
          <cell r="Q37" t="str">
            <v>Skole</v>
          </cell>
        </row>
        <row r="38">
          <cell r="Q38" t="str">
            <v>Svømmebad</v>
          </cell>
        </row>
        <row r="39">
          <cell r="Q39" t="str">
            <v>Tandpleje</v>
          </cell>
        </row>
        <row r="40">
          <cell r="Q40" t="str">
            <v>Teknisk drift</v>
          </cell>
        </row>
        <row r="41">
          <cell r="Q41" t="str">
            <v>Udekørende enheder</v>
          </cell>
        </row>
      </sheetData>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1" displayName="Tabel1" ref="A1:L1070" totalsRowShown="0" headerRowDxfId="13" dataDxfId="12">
  <autoFilter ref="A1:L1070" xr:uid="{00000000-0009-0000-0100-000001000000}"/>
  <tableColumns count="12">
    <tableColumn id="1" xr3:uid="{00000000-0010-0000-0000-000001000000}" name="Navn" dataDxfId="11"/>
    <tableColumn id="2" xr3:uid="{00000000-0010-0000-0000-000002000000}" name="Affaldsfraktion" dataDxfId="10"/>
    <tableColumn id="10" xr3:uid="{00000000-0010-0000-0000-00000A000000}" name="Antal" dataDxfId="9"/>
    <tableColumn id="3" xr3:uid="{00000000-0010-0000-0000-000003000000}" name="Beholdertype" dataDxfId="8"/>
    <tableColumn id="4" xr3:uid="{00000000-0010-0000-0000-000004000000}" name="Tømning" dataDxfId="7"/>
    <tableColumn id="12" xr3:uid="{00000000-0010-0000-0000-00000C000000}" name="Inde eller ude?" dataDxfId="6"/>
    <tableColumn id="9" xr3:uid="{00000000-0010-0000-0000-000009000000}" name="Bredde ude" dataDxfId="5"/>
    <tableColumn id="11" xr3:uid="{00000000-0010-0000-0000-00000B000000}" name="Dybde ude" dataDxfId="4"/>
    <tableColumn id="7" xr3:uid="{00000000-0010-0000-0000-000007000000}" name="Bredde inde" dataDxfId="3"/>
    <tableColumn id="8" xr3:uid="{00000000-0010-0000-0000-000008000000}" name="Dybde inde" dataDxfId="2"/>
    <tableColumn id="5" xr3:uid="{00000000-0010-0000-0000-000005000000}" name="Areal ude" dataDxfId="1">
      <calculatedColumnFormula>IF(Tabel1[[#This Row],[Inde eller ude?]]="Ude",(Tabel1[[#This Row],[Bredde ude]]/100)*(Tabel1[[#This Row],[Dybde ude]]/100)*Tabel1[[#This Row],[Antal]],0)</calculatedColumnFormula>
    </tableColumn>
    <tableColumn id="6" xr3:uid="{00000000-0010-0000-0000-000006000000}" name="Areal inde" dataDxfId="0">
      <calculatedColumnFormula>Tabel1[[#This Row],[Bredde inde]]*Tabel1[[#This Row],[Antal]]</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image" Target="../media/image5.emf"/><Relationship Id="rId18" Type="http://schemas.openxmlformats.org/officeDocument/2006/relationships/control" Target="../activeX/activeX7.xml"/><Relationship Id="rId26" Type="http://schemas.openxmlformats.org/officeDocument/2006/relationships/control" Target="../activeX/activeX11.xml"/><Relationship Id="rId3" Type="http://schemas.openxmlformats.org/officeDocument/2006/relationships/customProperty" Target="../customProperty3.bin"/><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4.xml"/><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printerSettings" Target="../printerSettings/printerSettings3.bin"/><Relationship Id="rId16" Type="http://schemas.openxmlformats.org/officeDocument/2006/relationships/control" Target="../activeX/activeX6.xml"/><Relationship Id="rId20" Type="http://schemas.openxmlformats.org/officeDocument/2006/relationships/control" Target="../activeX/activeX8.xml"/><Relationship Id="rId1" Type="http://schemas.openxmlformats.org/officeDocument/2006/relationships/hyperlink" Target="https://www.kk.dk/sites/default/files/2022-05/Vejledning%20og%20retningsliner%20for%20renovationsberegning%20og%20affaldsskurer_0.pdf" TargetMode="External"/><Relationship Id="rId6" Type="http://schemas.openxmlformats.org/officeDocument/2006/relationships/control" Target="../activeX/activeX1.xml"/><Relationship Id="rId11" Type="http://schemas.openxmlformats.org/officeDocument/2006/relationships/image" Target="../media/image4.emf"/><Relationship Id="rId24" Type="http://schemas.openxmlformats.org/officeDocument/2006/relationships/control" Target="../activeX/activeX10.xml"/><Relationship Id="rId5" Type="http://schemas.openxmlformats.org/officeDocument/2006/relationships/vmlDrawing" Target="../drawings/vmlDrawing1.vml"/><Relationship Id="rId15" Type="http://schemas.openxmlformats.org/officeDocument/2006/relationships/image" Target="../media/image6.emf"/><Relationship Id="rId23" Type="http://schemas.openxmlformats.org/officeDocument/2006/relationships/image" Target="../media/image10.emf"/><Relationship Id="rId10" Type="http://schemas.openxmlformats.org/officeDocument/2006/relationships/control" Target="../activeX/activeX3.xml"/><Relationship Id="rId19" Type="http://schemas.openxmlformats.org/officeDocument/2006/relationships/image" Target="../media/image8.emf"/><Relationship Id="rId4" Type="http://schemas.openxmlformats.org/officeDocument/2006/relationships/drawing" Target="../drawings/drawing3.xml"/><Relationship Id="rId9" Type="http://schemas.openxmlformats.org/officeDocument/2006/relationships/image" Target="../media/image3.emf"/><Relationship Id="rId14" Type="http://schemas.openxmlformats.org/officeDocument/2006/relationships/control" Target="../activeX/activeX5.xml"/><Relationship Id="rId22" Type="http://schemas.openxmlformats.org/officeDocument/2006/relationships/control" Target="../activeX/activeX9.xml"/><Relationship Id="rId27" Type="http://schemas.openxmlformats.org/officeDocument/2006/relationships/image" Target="../media/image12.emf"/></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6A47A-E5F9-4FE6-8496-FC01F4F96AD0}">
  <sheetPr codeName="Ark1">
    <pageSetUpPr fitToPage="1"/>
  </sheetPr>
  <dimension ref="B1:AO134"/>
  <sheetViews>
    <sheetView showGridLines="0" topLeftCell="A13" zoomScaleNormal="100" zoomScaleSheetLayoutView="100" workbookViewId="0">
      <selection activeCell="A28" sqref="A28:XFD28"/>
    </sheetView>
  </sheetViews>
  <sheetFormatPr defaultColWidth="9.140625" defaultRowHeight="15" x14ac:dyDescent="0.25"/>
  <cols>
    <col min="1" max="1" width="2" style="111" customWidth="1"/>
    <col min="2" max="29" width="3.140625" style="111" customWidth="1"/>
    <col min="30" max="30" width="2" style="111" customWidth="1"/>
    <col min="31" max="34" width="3.140625" style="111" customWidth="1"/>
    <col min="35" max="16384" width="9.140625" style="111"/>
  </cols>
  <sheetData>
    <row r="1" spans="2:41" ht="20.25" x14ac:dyDescent="0.3">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E1" s="110"/>
      <c r="AF1" s="110"/>
      <c r="AG1" s="110"/>
      <c r="AH1" s="110"/>
      <c r="AI1" s="110"/>
      <c r="AJ1" s="110"/>
      <c r="AK1" s="110"/>
      <c r="AL1" s="110"/>
      <c r="AM1" s="110"/>
      <c r="AN1" s="110"/>
      <c r="AO1" s="110"/>
    </row>
    <row r="2" spans="2:41" ht="20.25" x14ac:dyDescent="0.3">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E2" s="110"/>
      <c r="AF2" s="110"/>
      <c r="AG2" s="110"/>
      <c r="AH2" s="110"/>
      <c r="AI2" s="110"/>
      <c r="AJ2" s="110"/>
      <c r="AK2" s="110"/>
      <c r="AL2" s="110"/>
      <c r="AM2" s="110"/>
      <c r="AN2" s="110"/>
      <c r="AO2" s="110"/>
    </row>
    <row r="3" spans="2:41" ht="20.25" x14ac:dyDescent="0.3">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E3" s="110"/>
      <c r="AF3" s="110"/>
      <c r="AG3" s="110"/>
      <c r="AH3" s="110"/>
      <c r="AI3" s="110"/>
      <c r="AJ3" s="110"/>
      <c r="AK3" s="110"/>
      <c r="AL3" s="110"/>
      <c r="AM3" s="110"/>
      <c r="AN3" s="110"/>
      <c r="AO3" s="110"/>
    </row>
    <row r="4" spans="2:41" ht="20.25" x14ac:dyDescent="0.3">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E4" s="110"/>
      <c r="AF4" s="110"/>
      <c r="AG4" s="110"/>
      <c r="AH4" s="110"/>
      <c r="AI4" s="110"/>
      <c r="AJ4" s="110"/>
      <c r="AK4" s="110"/>
      <c r="AL4" s="110"/>
      <c r="AM4" s="110"/>
      <c r="AN4" s="110"/>
      <c r="AO4" s="110"/>
    </row>
    <row r="5" spans="2:41" ht="20.25" x14ac:dyDescent="0.3">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E5" s="110"/>
      <c r="AF5" s="110"/>
      <c r="AG5" s="110"/>
      <c r="AH5" s="110"/>
      <c r="AI5" s="110"/>
      <c r="AJ5" s="110"/>
      <c r="AK5" s="110"/>
      <c r="AL5" s="110"/>
      <c r="AM5" s="110"/>
      <c r="AN5" s="110"/>
      <c r="AO5" s="110"/>
    </row>
    <row r="6" spans="2:41" ht="20.25" x14ac:dyDescent="0.3">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E6" s="110"/>
      <c r="AF6" s="110"/>
      <c r="AG6" s="110"/>
      <c r="AH6" s="110"/>
      <c r="AI6" s="110"/>
      <c r="AJ6" s="110"/>
      <c r="AK6" s="110"/>
      <c r="AL6" s="110"/>
      <c r="AM6" s="110"/>
      <c r="AN6" s="110"/>
      <c r="AO6" s="110"/>
    </row>
    <row r="7" spans="2:41" ht="20.25" x14ac:dyDescent="0.3">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E7" s="110"/>
      <c r="AF7" s="110"/>
      <c r="AG7" s="110"/>
      <c r="AH7" s="110"/>
      <c r="AI7" s="110"/>
      <c r="AJ7" s="110"/>
      <c r="AK7" s="110"/>
      <c r="AL7" s="110"/>
      <c r="AM7" s="110"/>
      <c r="AN7" s="110"/>
      <c r="AO7" s="110"/>
    </row>
    <row r="8" spans="2:41" ht="20.25" x14ac:dyDescent="0.3">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E8" s="110"/>
      <c r="AF8" s="110"/>
      <c r="AG8" s="110"/>
      <c r="AH8" s="110"/>
      <c r="AI8" s="110"/>
      <c r="AJ8" s="110"/>
      <c r="AK8" s="110"/>
      <c r="AL8" s="110"/>
      <c r="AM8" s="110"/>
      <c r="AN8" s="110"/>
      <c r="AO8" s="110"/>
    </row>
    <row r="9" spans="2:41" ht="20.25" x14ac:dyDescent="0.3">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E9" s="110"/>
      <c r="AF9" s="110"/>
      <c r="AG9" s="110"/>
      <c r="AH9" s="110"/>
      <c r="AI9" s="110"/>
      <c r="AJ9" s="110"/>
      <c r="AK9" s="110"/>
      <c r="AL9" s="110"/>
      <c r="AM9" s="110"/>
      <c r="AN9" s="110"/>
      <c r="AO9" s="110"/>
    </row>
    <row r="10" spans="2:41" ht="20.25" x14ac:dyDescent="0.3">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E10" s="110"/>
      <c r="AF10" s="110"/>
      <c r="AG10" s="110"/>
      <c r="AH10" s="110"/>
      <c r="AI10" s="110"/>
      <c r="AJ10" s="110"/>
      <c r="AK10" s="110"/>
      <c r="AL10" s="110"/>
      <c r="AM10" s="110"/>
      <c r="AN10" s="110"/>
      <c r="AO10" s="110"/>
    </row>
    <row r="11" spans="2:41" ht="20.25" x14ac:dyDescent="0.3">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E11" s="110"/>
      <c r="AF11" s="110"/>
      <c r="AG11" s="110"/>
      <c r="AH11" s="110"/>
      <c r="AI11" s="110"/>
      <c r="AJ11" s="110"/>
      <c r="AK11" s="110"/>
      <c r="AL11" s="110"/>
      <c r="AM11" s="110"/>
      <c r="AN11" s="110"/>
      <c r="AO11" s="110"/>
    </row>
    <row r="12" spans="2:41" ht="20.25" x14ac:dyDescent="0.3">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E12" s="110"/>
      <c r="AF12" s="110"/>
      <c r="AG12" s="110"/>
      <c r="AH12" s="110"/>
      <c r="AI12" s="110"/>
      <c r="AJ12" s="110"/>
      <c r="AK12" s="110"/>
      <c r="AL12" s="110"/>
      <c r="AM12" s="110"/>
      <c r="AN12" s="110"/>
      <c r="AO12" s="110"/>
    </row>
    <row r="13" spans="2:41" ht="20.25" x14ac:dyDescent="0.3">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E13" s="110"/>
      <c r="AF13" s="110"/>
      <c r="AG13" s="110"/>
      <c r="AH13" s="110"/>
      <c r="AI13" s="110"/>
      <c r="AJ13" s="110"/>
      <c r="AK13" s="110"/>
      <c r="AL13" s="110"/>
      <c r="AM13" s="110"/>
      <c r="AN13" s="110"/>
      <c r="AO13" s="110"/>
    </row>
    <row r="14" spans="2:41" ht="54.75" customHeight="1" x14ac:dyDescent="0.4">
      <c r="B14" s="119" t="s">
        <v>1290</v>
      </c>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E14" s="110"/>
      <c r="AF14" s="110"/>
      <c r="AG14" s="110"/>
      <c r="AH14" s="110"/>
      <c r="AI14" s="110"/>
      <c r="AJ14" s="110"/>
      <c r="AK14" s="110"/>
      <c r="AL14" s="110"/>
      <c r="AM14" s="110"/>
      <c r="AN14" s="110"/>
      <c r="AO14" s="110"/>
    </row>
    <row r="15" spans="2:41" ht="20.25" x14ac:dyDescent="0.3">
      <c r="B15" s="110"/>
      <c r="C15" s="110"/>
      <c r="D15" s="110"/>
      <c r="E15" s="110"/>
      <c r="F15" s="110"/>
      <c r="G15" s="110"/>
      <c r="H15" s="121"/>
      <c r="I15" s="121"/>
      <c r="J15" s="121"/>
      <c r="K15" s="121"/>
      <c r="L15" s="110"/>
      <c r="M15" s="110"/>
      <c r="N15" s="110"/>
      <c r="O15" s="110"/>
      <c r="P15" s="110"/>
      <c r="Q15" s="110"/>
      <c r="R15" s="110"/>
      <c r="S15" s="110"/>
      <c r="T15" s="110"/>
      <c r="U15" s="110"/>
      <c r="V15" s="110"/>
      <c r="W15" s="110"/>
      <c r="X15" s="110"/>
      <c r="Y15" s="110"/>
      <c r="Z15" s="110"/>
      <c r="AA15" s="110"/>
      <c r="AB15" s="110"/>
      <c r="AC15" s="110"/>
      <c r="AE15" s="110"/>
      <c r="AF15" s="110"/>
      <c r="AG15" s="110"/>
      <c r="AH15" s="110"/>
      <c r="AI15" s="110"/>
      <c r="AJ15" s="110"/>
      <c r="AK15" s="110"/>
      <c r="AL15" s="110"/>
      <c r="AM15" s="110"/>
      <c r="AN15" s="110"/>
      <c r="AO15" s="110"/>
    </row>
    <row r="16" spans="2:41" ht="6" customHeight="1" x14ac:dyDescent="0.3">
      <c r="B16" s="112"/>
      <c r="C16" s="113"/>
      <c r="D16" s="112"/>
      <c r="E16" s="112"/>
      <c r="F16" s="112"/>
      <c r="G16" s="112"/>
      <c r="H16" s="122"/>
      <c r="I16" s="122"/>
      <c r="J16" s="122"/>
      <c r="K16" s="122"/>
      <c r="L16" s="112"/>
      <c r="M16" s="112"/>
      <c r="N16" s="112"/>
      <c r="O16" s="112"/>
      <c r="P16" s="112"/>
      <c r="Q16" s="112"/>
      <c r="R16" s="112"/>
      <c r="S16" s="112"/>
      <c r="T16" s="112"/>
      <c r="U16" s="112"/>
      <c r="V16" s="112"/>
      <c r="W16" s="112"/>
      <c r="X16" s="112"/>
      <c r="Y16" s="112"/>
      <c r="Z16" s="112"/>
      <c r="AA16" s="112"/>
      <c r="AB16" s="112"/>
      <c r="AC16" s="112"/>
      <c r="AE16" s="110"/>
      <c r="AF16" s="110"/>
      <c r="AG16" s="110"/>
      <c r="AH16" s="110"/>
      <c r="AI16" s="110"/>
      <c r="AJ16" s="110"/>
      <c r="AK16" s="110"/>
      <c r="AL16" s="110"/>
      <c r="AM16" s="110"/>
      <c r="AN16" s="110"/>
      <c r="AO16" s="110"/>
    </row>
    <row r="17" spans="2:41" ht="12" customHeight="1" x14ac:dyDescent="0.3">
      <c r="H17" s="123"/>
      <c r="I17" s="123"/>
      <c r="J17" s="123"/>
      <c r="K17" s="123"/>
      <c r="AE17" s="110"/>
      <c r="AF17" s="110"/>
      <c r="AG17" s="110"/>
      <c r="AH17" s="110"/>
      <c r="AI17" s="110"/>
      <c r="AJ17" s="110"/>
      <c r="AK17" s="110"/>
      <c r="AL17" s="110"/>
      <c r="AM17" s="110"/>
      <c r="AN17" s="110"/>
      <c r="AO17" s="110"/>
    </row>
    <row r="18" spans="2:41" ht="20.25" x14ac:dyDescent="0.3">
      <c r="B18" s="124" t="s">
        <v>1292</v>
      </c>
      <c r="C18" s="125"/>
      <c r="D18" s="125"/>
      <c r="E18" s="125"/>
      <c r="F18" s="125"/>
      <c r="G18" s="125"/>
      <c r="H18" s="126"/>
      <c r="I18" s="126"/>
      <c r="J18" s="126"/>
      <c r="K18" s="126"/>
      <c r="L18" s="125"/>
      <c r="M18" s="125"/>
      <c r="N18" s="125"/>
      <c r="O18" s="125"/>
      <c r="P18" s="125"/>
      <c r="Q18" s="125"/>
      <c r="R18" s="125"/>
      <c r="S18" s="125"/>
      <c r="T18" s="125"/>
      <c r="U18" s="125"/>
      <c r="V18" s="125"/>
      <c r="W18" s="125"/>
      <c r="X18" s="125"/>
      <c r="Y18" s="125"/>
      <c r="Z18" s="125"/>
      <c r="AA18" s="125"/>
      <c r="AB18" s="125"/>
      <c r="AC18" s="125"/>
      <c r="AE18" s="110"/>
      <c r="AF18" s="110"/>
      <c r="AG18" s="110"/>
      <c r="AH18" s="110"/>
      <c r="AI18" s="110"/>
      <c r="AJ18" s="110"/>
      <c r="AK18" s="110"/>
      <c r="AL18" s="110"/>
      <c r="AM18" s="110"/>
      <c r="AN18" s="110"/>
      <c r="AO18" s="110"/>
    </row>
    <row r="19" spans="2:41" ht="20.25" x14ac:dyDescent="0.3">
      <c r="B19" s="110"/>
      <c r="C19" s="110"/>
      <c r="D19" s="110"/>
      <c r="E19" s="110"/>
      <c r="F19" s="110"/>
      <c r="G19" s="110"/>
      <c r="H19" s="121"/>
      <c r="I19" s="121"/>
      <c r="J19" s="121"/>
      <c r="K19" s="121"/>
      <c r="L19" s="110"/>
      <c r="M19" s="110"/>
      <c r="N19" s="110"/>
      <c r="O19" s="110"/>
      <c r="P19" s="110"/>
      <c r="Q19" s="110"/>
      <c r="R19" s="110"/>
      <c r="S19" s="110"/>
      <c r="T19" s="110"/>
      <c r="U19" s="110"/>
      <c r="V19" s="110"/>
      <c r="W19" s="110"/>
      <c r="X19" s="110"/>
      <c r="Y19" s="110"/>
      <c r="Z19" s="110"/>
      <c r="AA19" s="110"/>
      <c r="AB19" s="110"/>
      <c r="AC19" s="110"/>
      <c r="AE19" s="110"/>
      <c r="AF19" s="110"/>
      <c r="AG19" s="110"/>
      <c r="AH19" s="110"/>
      <c r="AI19" s="110"/>
      <c r="AJ19" s="110"/>
      <c r="AK19" s="110"/>
      <c r="AL19" s="110"/>
      <c r="AM19" s="110"/>
      <c r="AN19" s="110"/>
      <c r="AO19" s="110"/>
    </row>
    <row r="20" spans="2:41" ht="20.25" customHeight="1" x14ac:dyDescent="0.3">
      <c r="B20" s="116"/>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E20" s="110"/>
      <c r="AF20" s="110"/>
      <c r="AG20" s="110"/>
      <c r="AH20" s="110"/>
      <c r="AI20" s="110"/>
      <c r="AJ20" s="110"/>
      <c r="AK20" s="110"/>
      <c r="AL20" s="110"/>
      <c r="AM20" s="110"/>
      <c r="AN20" s="110"/>
      <c r="AO20" s="110"/>
    </row>
    <row r="21" spans="2:41" ht="20.25" customHeight="1" x14ac:dyDescent="0.3">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E21" s="110"/>
      <c r="AF21" s="110"/>
      <c r="AG21" s="110"/>
      <c r="AH21" s="110"/>
      <c r="AI21" s="110"/>
      <c r="AJ21" s="110"/>
      <c r="AK21" s="110"/>
      <c r="AL21" s="110"/>
      <c r="AM21" s="110"/>
      <c r="AN21" s="110"/>
      <c r="AO21" s="110"/>
    </row>
    <row r="22" spans="2:41" ht="20.25" customHeight="1" x14ac:dyDescent="0.3">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E22" s="110"/>
      <c r="AF22" s="110"/>
      <c r="AG22" s="110"/>
      <c r="AH22" s="110"/>
      <c r="AI22" s="110"/>
      <c r="AJ22" s="110"/>
      <c r="AK22" s="110"/>
      <c r="AL22" s="110"/>
      <c r="AM22" s="110"/>
      <c r="AN22" s="110"/>
      <c r="AO22" s="110"/>
    </row>
    <row r="23" spans="2:41" ht="20.25" customHeight="1" x14ac:dyDescent="0.3">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E23" s="110"/>
      <c r="AF23" s="110"/>
      <c r="AG23" s="110"/>
      <c r="AH23" s="110"/>
      <c r="AI23" s="110"/>
      <c r="AJ23" s="110"/>
      <c r="AK23" s="110"/>
      <c r="AL23" s="110"/>
      <c r="AM23" s="110"/>
      <c r="AN23" s="110"/>
      <c r="AO23" s="110"/>
    </row>
    <row r="24" spans="2:41" ht="20.25" customHeight="1" x14ac:dyDescent="0.3">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E24" s="110"/>
      <c r="AF24" s="110"/>
      <c r="AG24" s="110"/>
      <c r="AH24" s="110"/>
      <c r="AI24" s="110"/>
      <c r="AJ24" s="110"/>
      <c r="AK24" s="110"/>
      <c r="AL24" s="110"/>
      <c r="AM24" s="110"/>
      <c r="AN24" s="110"/>
      <c r="AO24" s="110"/>
    </row>
    <row r="25" spans="2:41" ht="20.25" x14ac:dyDescent="0.3">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E25" s="110"/>
      <c r="AF25" s="110"/>
      <c r="AG25" s="110"/>
      <c r="AH25" s="110"/>
      <c r="AI25" s="110"/>
      <c r="AJ25" s="110"/>
      <c r="AK25" s="110"/>
      <c r="AL25" s="110"/>
      <c r="AM25" s="110"/>
      <c r="AN25" s="110"/>
      <c r="AO25" s="110"/>
    </row>
    <row r="26" spans="2:41" ht="20.25" x14ac:dyDescent="0.3">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E26" s="110"/>
      <c r="AF26" s="110"/>
      <c r="AG26" s="110"/>
      <c r="AH26" s="110"/>
      <c r="AI26" s="110"/>
      <c r="AJ26" s="110"/>
      <c r="AK26" s="110"/>
      <c r="AL26" s="110"/>
      <c r="AM26" s="110"/>
      <c r="AN26" s="110"/>
      <c r="AO26" s="110"/>
    </row>
    <row r="27" spans="2:41" ht="20.25" x14ac:dyDescent="0.3">
      <c r="B27" s="117"/>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E27" s="110"/>
      <c r="AF27" s="110"/>
      <c r="AG27" s="110"/>
      <c r="AH27" s="110"/>
      <c r="AI27" s="110"/>
      <c r="AJ27" s="110"/>
      <c r="AK27" s="110"/>
      <c r="AL27" s="110"/>
      <c r="AM27" s="110"/>
      <c r="AN27" s="110"/>
      <c r="AO27" s="110"/>
    </row>
    <row r="28" spans="2:41" ht="20.25" x14ac:dyDescent="0.3">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E28" s="110"/>
      <c r="AF28" s="110"/>
      <c r="AG28" s="110"/>
      <c r="AH28" s="110"/>
      <c r="AI28" s="110"/>
      <c r="AJ28" s="110"/>
      <c r="AK28" s="110"/>
      <c r="AL28" s="110"/>
      <c r="AM28" s="110"/>
      <c r="AN28" s="110"/>
      <c r="AO28" s="110"/>
    </row>
    <row r="29" spans="2:41" ht="20.25" x14ac:dyDescent="0.3">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E29" s="110"/>
      <c r="AF29" s="110"/>
      <c r="AG29" s="110"/>
      <c r="AH29" s="110"/>
      <c r="AI29" s="110"/>
      <c r="AJ29" s="110"/>
      <c r="AK29" s="110"/>
      <c r="AL29" s="110"/>
      <c r="AM29" s="110"/>
      <c r="AN29" s="110"/>
      <c r="AO29" s="110"/>
    </row>
    <row r="30" spans="2:41" ht="20.25" x14ac:dyDescent="0.3">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E30" s="110"/>
      <c r="AF30" s="110"/>
      <c r="AG30" s="110"/>
      <c r="AH30" s="110"/>
      <c r="AI30" s="110"/>
      <c r="AJ30" s="110"/>
      <c r="AK30" s="110"/>
      <c r="AL30" s="110"/>
      <c r="AM30" s="110"/>
      <c r="AN30" s="110"/>
      <c r="AO30" s="110"/>
    </row>
    <row r="31" spans="2:41" ht="20.25" x14ac:dyDescent="0.3">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E31" s="110"/>
      <c r="AF31" s="110"/>
      <c r="AG31" s="110"/>
      <c r="AH31" s="110"/>
      <c r="AI31" s="110"/>
      <c r="AJ31" s="110"/>
      <c r="AK31" s="110"/>
      <c r="AL31" s="110"/>
      <c r="AM31" s="110"/>
      <c r="AN31" s="110"/>
      <c r="AO31" s="110"/>
    </row>
    <row r="32" spans="2:41" ht="20.25" x14ac:dyDescent="0.3">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E32" s="110"/>
      <c r="AF32" s="110"/>
      <c r="AG32" s="110"/>
      <c r="AH32" s="110"/>
      <c r="AI32" s="110"/>
      <c r="AJ32" s="110"/>
      <c r="AK32" s="110"/>
      <c r="AL32" s="110"/>
      <c r="AM32" s="110"/>
      <c r="AN32" s="110"/>
      <c r="AO32" s="110"/>
    </row>
    <row r="33" spans="2:41" ht="20.25" x14ac:dyDescent="0.3">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E33" s="110"/>
      <c r="AF33" s="110"/>
      <c r="AG33" s="110"/>
      <c r="AH33" s="110"/>
      <c r="AI33" s="110"/>
      <c r="AJ33" s="110"/>
      <c r="AK33" s="110"/>
      <c r="AL33" s="110"/>
      <c r="AM33" s="110"/>
      <c r="AN33" s="110"/>
      <c r="AO33" s="110"/>
    </row>
    <row r="34" spans="2:41" ht="20.25" x14ac:dyDescent="0.3">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E34" s="110"/>
      <c r="AF34" s="110"/>
      <c r="AG34" s="110"/>
      <c r="AH34" s="110"/>
      <c r="AI34" s="110"/>
      <c r="AJ34" s="110"/>
      <c r="AK34" s="110"/>
      <c r="AL34" s="110"/>
      <c r="AM34" s="110"/>
      <c r="AN34" s="110"/>
      <c r="AO34" s="110"/>
    </row>
    <row r="35" spans="2:41" ht="20.25" x14ac:dyDescent="0.3">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E35" s="110"/>
      <c r="AF35" s="110"/>
      <c r="AG35" s="110"/>
      <c r="AH35" s="110"/>
      <c r="AI35" s="110"/>
      <c r="AJ35" s="110"/>
      <c r="AK35" s="110"/>
      <c r="AL35" s="110"/>
      <c r="AM35" s="110"/>
      <c r="AN35" s="110"/>
      <c r="AO35" s="110"/>
    </row>
    <row r="36" spans="2:41" ht="20.25" x14ac:dyDescent="0.3">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E36" s="110"/>
      <c r="AF36" s="110"/>
      <c r="AG36" s="110"/>
      <c r="AH36" s="110"/>
      <c r="AI36" s="110"/>
      <c r="AJ36" s="110"/>
      <c r="AK36" s="110"/>
      <c r="AL36" s="110"/>
      <c r="AM36" s="110"/>
      <c r="AN36" s="110"/>
      <c r="AO36" s="110"/>
    </row>
    <row r="37" spans="2:41" ht="20.25" x14ac:dyDescent="0.3">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E37" s="110"/>
      <c r="AF37" s="110"/>
      <c r="AG37" s="110"/>
      <c r="AH37" s="110"/>
      <c r="AI37" s="110"/>
      <c r="AJ37" s="110"/>
      <c r="AK37" s="110"/>
      <c r="AL37" s="110"/>
      <c r="AM37" s="110"/>
      <c r="AN37" s="110"/>
      <c r="AO37" s="110"/>
    </row>
    <row r="38" spans="2:41" ht="20.25" x14ac:dyDescent="0.3">
      <c r="B38" s="118" t="s">
        <v>1291</v>
      </c>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E38" s="110"/>
      <c r="AF38" s="110"/>
      <c r="AG38" s="110"/>
      <c r="AH38" s="110"/>
      <c r="AI38" s="110"/>
      <c r="AJ38" s="110"/>
      <c r="AK38" s="110"/>
      <c r="AL38" s="110"/>
      <c r="AM38" s="110"/>
      <c r="AN38" s="110"/>
      <c r="AO38" s="110"/>
    </row>
    <row r="39" spans="2:41" ht="20.25" x14ac:dyDescent="0.3">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E39" s="110"/>
      <c r="AF39" s="110"/>
      <c r="AG39" s="110"/>
      <c r="AH39" s="110"/>
      <c r="AI39" s="110"/>
      <c r="AJ39" s="110"/>
      <c r="AK39" s="110"/>
      <c r="AL39" s="110"/>
      <c r="AM39" s="110"/>
      <c r="AN39" s="110"/>
      <c r="AO39" s="110"/>
    </row>
    <row r="40" spans="2:41" ht="20.25" x14ac:dyDescent="0.3">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E40" s="110"/>
      <c r="AF40" s="110"/>
      <c r="AG40" s="110"/>
      <c r="AH40" s="110"/>
      <c r="AI40" s="110"/>
      <c r="AJ40" s="110"/>
      <c r="AK40" s="110"/>
      <c r="AL40" s="110"/>
      <c r="AM40" s="110"/>
      <c r="AN40" s="110"/>
      <c r="AO40" s="110"/>
    </row>
    <row r="41" spans="2:41" ht="20.25" x14ac:dyDescent="0.3">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E41" s="110"/>
      <c r="AF41" s="110"/>
      <c r="AG41" s="110"/>
      <c r="AH41" s="110"/>
      <c r="AI41" s="110"/>
      <c r="AJ41" s="110"/>
      <c r="AK41" s="110"/>
      <c r="AL41" s="110"/>
      <c r="AM41" s="110"/>
      <c r="AN41" s="110"/>
      <c r="AO41" s="110"/>
    </row>
    <row r="42" spans="2:41" ht="20.25" x14ac:dyDescent="0.3">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E42" s="110"/>
      <c r="AF42" s="110"/>
      <c r="AG42" s="110"/>
      <c r="AH42" s="110"/>
      <c r="AI42" s="110"/>
      <c r="AJ42" s="110"/>
      <c r="AK42" s="110"/>
      <c r="AL42" s="110"/>
      <c r="AM42" s="110"/>
      <c r="AN42" s="110"/>
      <c r="AO42" s="110"/>
    </row>
    <row r="43" spans="2:41" ht="20.25" x14ac:dyDescent="0.3">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E43" s="110"/>
      <c r="AF43" s="110"/>
      <c r="AG43" s="110"/>
      <c r="AH43" s="110"/>
      <c r="AI43" s="110"/>
      <c r="AJ43" s="110"/>
      <c r="AK43" s="110"/>
      <c r="AL43" s="110"/>
      <c r="AM43" s="110"/>
      <c r="AN43" s="110"/>
      <c r="AO43" s="110"/>
    </row>
    <row r="44" spans="2:41" ht="20.25" x14ac:dyDescent="0.3">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E44" s="110"/>
      <c r="AF44" s="110"/>
      <c r="AG44" s="110"/>
      <c r="AH44" s="110"/>
      <c r="AI44" s="110"/>
      <c r="AJ44" s="110"/>
      <c r="AK44" s="110"/>
      <c r="AL44" s="110"/>
      <c r="AM44" s="110"/>
      <c r="AN44" s="110"/>
      <c r="AO44" s="110"/>
    </row>
    <row r="45" spans="2:41" ht="20.25" x14ac:dyDescent="0.3">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E45" s="110"/>
      <c r="AF45" s="110"/>
      <c r="AG45" s="110"/>
      <c r="AH45" s="110"/>
      <c r="AI45" s="110"/>
      <c r="AJ45" s="110"/>
      <c r="AK45" s="110"/>
      <c r="AL45" s="110"/>
      <c r="AM45" s="110"/>
      <c r="AN45" s="110"/>
      <c r="AO45" s="110"/>
    </row>
    <row r="46" spans="2:41" ht="20.25" x14ac:dyDescent="0.3">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E46" s="110"/>
      <c r="AF46" s="110"/>
      <c r="AG46" s="110"/>
      <c r="AH46" s="110"/>
      <c r="AI46" s="110"/>
      <c r="AJ46" s="110"/>
      <c r="AK46" s="110"/>
      <c r="AL46" s="110"/>
      <c r="AM46" s="110"/>
      <c r="AN46" s="110"/>
      <c r="AO46" s="110"/>
    </row>
    <row r="47" spans="2:41" ht="20.25" x14ac:dyDescent="0.3">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E47" s="110"/>
      <c r="AF47" s="110"/>
      <c r="AG47" s="110"/>
      <c r="AH47" s="110"/>
      <c r="AI47" s="110"/>
      <c r="AJ47" s="110"/>
      <c r="AK47" s="110"/>
      <c r="AL47" s="110"/>
      <c r="AM47" s="110"/>
      <c r="AN47" s="110"/>
      <c r="AO47" s="110"/>
    </row>
    <row r="48" spans="2:41" ht="20.25" x14ac:dyDescent="0.3">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E48" s="110"/>
      <c r="AF48" s="110"/>
      <c r="AG48" s="110"/>
      <c r="AH48" s="110"/>
      <c r="AI48" s="110"/>
      <c r="AJ48" s="110"/>
      <c r="AK48" s="110"/>
      <c r="AL48" s="110"/>
      <c r="AM48" s="110"/>
      <c r="AN48" s="110"/>
      <c r="AO48" s="110"/>
    </row>
    <row r="49" spans="2:41" ht="20.25" x14ac:dyDescent="0.3">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E49" s="110"/>
      <c r="AF49" s="110"/>
      <c r="AG49" s="110"/>
      <c r="AH49" s="110"/>
      <c r="AI49" s="110"/>
      <c r="AJ49" s="110"/>
      <c r="AK49" s="110"/>
      <c r="AL49" s="110"/>
      <c r="AM49" s="110"/>
      <c r="AN49" s="110"/>
      <c r="AO49" s="110"/>
    </row>
    <row r="50" spans="2:41" ht="20.25" x14ac:dyDescent="0.3">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E50" s="110"/>
      <c r="AF50" s="110"/>
      <c r="AG50" s="110"/>
      <c r="AH50" s="110"/>
      <c r="AI50" s="110"/>
      <c r="AJ50" s="110"/>
      <c r="AK50" s="110"/>
      <c r="AL50" s="110"/>
      <c r="AM50" s="110"/>
      <c r="AN50" s="110"/>
      <c r="AO50" s="110"/>
    </row>
    <row r="51" spans="2:41" ht="20.25" x14ac:dyDescent="0.3">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E51" s="110"/>
      <c r="AF51" s="110"/>
      <c r="AG51" s="110"/>
      <c r="AH51" s="110"/>
      <c r="AI51" s="110"/>
      <c r="AJ51" s="110"/>
      <c r="AK51" s="110"/>
      <c r="AL51" s="110"/>
      <c r="AM51" s="110"/>
      <c r="AN51" s="110"/>
      <c r="AO51" s="110"/>
    </row>
    <row r="52" spans="2:41" ht="20.25" x14ac:dyDescent="0.3">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E52" s="110"/>
      <c r="AF52" s="110"/>
      <c r="AG52" s="110"/>
      <c r="AH52" s="110"/>
      <c r="AI52" s="110"/>
      <c r="AJ52" s="110"/>
      <c r="AK52" s="110"/>
      <c r="AL52" s="110"/>
      <c r="AM52" s="110"/>
      <c r="AN52" s="110"/>
      <c r="AO52" s="110"/>
    </row>
    <row r="53" spans="2:41" ht="20.25" x14ac:dyDescent="0.3">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E53" s="110"/>
      <c r="AF53" s="110"/>
      <c r="AG53" s="110"/>
      <c r="AH53" s="110"/>
      <c r="AI53" s="110"/>
      <c r="AJ53" s="110"/>
      <c r="AK53" s="110"/>
      <c r="AL53" s="110"/>
      <c r="AM53" s="110"/>
      <c r="AN53" s="110"/>
      <c r="AO53" s="110"/>
    </row>
    <row r="54" spans="2:41" ht="20.25" x14ac:dyDescent="0.3">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E54" s="110"/>
      <c r="AF54" s="110"/>
      <c r="AG54" s="110"/>
      <c r="AH54" s="110"/>
      <c r="AI54" s="110"/>
      <c r="AJ54" s="110"/>
      <c r="AK54" s="110"/>
      <c r="AL54" s="110"/>
      <c r="AM54" s="110"/>
      <c r="AN54" s="110"/>
      <c r="AO54" s="110"/>
    </row>
    <row r="55" spans="2:41" ht="20.25" x14ac:dyDescent="0.3">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E55" s="110"/>
      <c r="AF55" s="110"/>
      <c r="AG55" s="110"/>
      <c r="AH55" s="110"/>
      <c r="AI55" s="110"/>
      <c r="AJ55" s="110"/>
      <c r="AK55" s="110"/>
      <c r="AL55" s="110"/>
      <c r="AM55" s="110"/>
      <c r="AN55" s="110"/>
      <c r="AO55" s="110"/>
    </row>
    <row r="56" spans="2:41" ht="20.25" x14ac:dyDescent="0.3">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E56" s="110"/>
      <c r="AF56" s="110"/>
      <c r="AG56" s="110"/>
      <c r="AH56" s="110"/>
      <c r="AI56" s="110"/>
      <c r="AJ56" s="110"/>
      <c r="AK56" s="110"/>
      <c r="AL56" s="110"/>
      <c r="AM56" s="110"/>
      <c r="AN56" s="110"/>
      <c r="AO56" s="110"/>
    </row>
    <row r="57" spans="2:41" ht="20.25" x14ac:dyDescent="0.3">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E57" s="110"/>
      <c r="AF57" s="110"/>
      <c r="AG57" s="110"/>
      <c r="AH57" s="110"/>
      <c r="AI57" s="110"/>
      <c r="AJ57" s="110"/>
      <c r="AK57" s="110"/>
      <c r="AL57" s="110"/>
      <c r="AM57" s="110"/>
      <c r="AN57" s="110"/>
      <c r="AO57" s="110"/>
    </row>
    <row r="58" spans="2:41" ht="20.25" x14ac:dyDescent="0.3">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E58" s="110"/>
      <c r="AF58" s="110"/>
      <c r="AG58" s="110"/>
      <c r="AH58" s="110"/>
      <c r="AI58" s="110"/>
      <c r="AJ58" s="110"/>
      <c r="AK58" s="110"/>
      <c r="AL58" s="110"/>
      <c r="AM58" s="110"/>
      <c r="AN58" s="110"/>
      <c r="AO58" s="110"/>
    </row>
    <row r="59" spans="2:41" ht="20.25" x14ac:dyDescent="0.3">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E59" s="110"/>
      <c r="AF59" s="110"/>
      <c r="AG59" s="110"/>
      <c r="AH59" s="110"/>
      <c r="AI59" s="110"/>
      <c r="AJ59" s="110"/>
      <c r="AK59" s="110"/>
      <c r="AL59" s="110"/>
      <c r="AM59" s="110"/>
      <c r="AN59" s="110"/>
      <c r="AO59" s="110"/>
    </row>
    <row r="60" spans="2:41" ht="20.25" x14ac:dyDescent="0.3">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E60" s="110"/>
      <c r="AF60" s="110"/>
      <c r="AG60" s="110"/>
      <c r="AH60" s="110"/>
      <c r="AI60" s="110"/>
      <c r="AJ60" s="110"/>
      <c r="AK60" s="110"/>
      <c r="AL60" s="110"/>
      <c r="AM60" s="110"/>
      <c r="AN60" s="110"/>
      <c r="AO60" s="110"/>
    </row>
    <row r="61" spans="2:41" ht="20.25" x14ac:dyDescent="0.3">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E61" s="110"/>
      <c r="AF61" s="110"/>
      <c r="AG61" s="110"/>
      <c r="AH61" s="110"/>
      <c r="AI61" s="110"/>
      <c r="AJ61" s="110"/>
      <c r="AK61" s="110"/>
      <c r="AL61" s="110"/>
      <c r="AM61" s="110"/>
      <c r="AN61" s="110"/>
      <c r="AO61" s="110"/>
    </row>
    <row r="62" spans="2:41" ht="20.25" x14ac:dyDescent="0.3">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E62" s="110"/>
      <c r="AF62" s="110"/>
      <c r="AG62" s="110"/>
      <c r="AH62" s="110"/>
      <c r="AI62" s="110"/>
      <c r="AJ62" s="110"/>
      <c r="AK62" s="110"/>
      <c r="AL62" s="110"/>
      <c r="AM62" s="110"/>
      <c r="AN62" s="110"/>
      <c r="AO62" s="110"/>
    </row>
    <row r="63" spans="2:41" ht="20.25" x14ac:dyDescent="0.3">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E63" s="110"/>
      <c r="AF63" s="110"/>
      <c r="AG63" s="110"/>
      <c r="AH63" s="110"/>
      <c r="AI63" s="110"/>
      <c r="AJ63" s="110"/>
      <c r="AK63" s="110"/>
      <c r="AL63" s="110"/>
      <c r="AM63" s="110"/>
      <c r="AN63" s="110"/>
      <c r="AO63" s="110"/>
    </row>
    <row r="64" spans="2:41" ht="20.25" x14ac:dyDescent="0.3">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E64" s="110"/>
      <c r="AF64" s="110"/>
      <c r="AG64" s="110"/>
      <c r="AH64" s="110"/>
      <c r="AI64" s="110"/>
      <c r="AJ64" s="110"/>
      <c r="AK64" s="110"/>
      <c r="AL64" s="110"/>
      <c r="AM64" s="110"/>
      <c r="AN64" s="110"/>
      <c r="AO64" s="110"/>
    </row>
    <row r="65" spans="2:41" ht="20.25" x14ac:dyDescent="0.3">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E65" s="110"/>
      <c r="AF65" s="110"/>
      <c r="AG65" s="110"/>
      <c r="AH65" s="110"/>
      <c r="AI65" s="110"/>
      <c r="AJ65" s="110"/>
      <c r="AK65" s="110"/>
      <c r="AL65" s="110"/>
      <c r="AM65" s="110"/>
      <c r="AN65" s="110"/>
      <c r="AO65" s="110"/>
    </row>
    <row r="66" spans="2:41" ht="20.25" x14ac:dyDescent="0.3">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E66" s="110"/>
      <c r="AF66" s="110"/>
      <c r="AG66" s="110"/>
      <c r="AH66" s="110"/>
      <c r="AI66" s="110"/>
      <c r="AJ66" s="110"/>
      <c r="AK66" s="110"/>
      <c r="AL66" s="110"/>
      <c r="AM66" s="110"/>
      <c r="AN66" s="110"/>
      <c r="AO66" s="110"/>
    </row>
    <row r="67" spans="2:41" ht="20.25" x14ac:dyDescent="0.3">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E67" s="110"/>
      <c r="AF67" s="110"/>
      <c r="AG67" s="110"/>
      <c r="AH67" s="110"/>
      <c r="AI67" s="110"/>
      <c r="AJ67" s="110"/>
      <c r="AK67" s="110"/>
      <c r="AL67" s="110"/>
      <c r="AM67" s="110"/>
      <c r="AN67" s="110"/>
      <c r="AO67" s="110"/>
    </row>
    <row r="68" spans="2:41" ht="20.25" x14ac:dyDescent="0.3">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E68" s="110"/>
      <c r="AF68" s="110"/>
      <c r="AG68" s="110"/>
      <c r="AH68" s="110"/>
      <c r="AI68" s="110"/>
      <c r="AJ68" s="110"/>
      <c r="AK68" s="110"/>
      <c r="AL68" s="110"/>
      <c r="AM68" s="110"/>
      <c r="AN68" s="110"/>
      <c r="AO68" s="110"/>
    </row>
    <row r="69" spans="2:41" ht="20.25" x14ac:dyDescent="0.3">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E69" s="110"/>
      <c r="AF69" s="110"/>
      <c r="AG69" s="110"/>
      <c r="AH69" s="110"/>
      <c r="AI69" s="110"/>
      <c r="AJ69" s="110"/>
      <c r="AK69" s="110"/>
      <c r="AL69" s="110"/>
      <c r="AM69" s="110"/>
      <c r="AN69" s="110"/>
      <c r="AO69" s="110"/>
    </row>
    <row r="70" spans="2:41" ht="20.25" x14ac:dyDescent="0.3">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E70" s="110"/>
      <c r="AF70" s="110"/>
      <c r="AG70" s="110"/>
      <c r="AH70" s="110"/>
      <c r="AI70" s="110"/>
      <c r="AJ70" s="110"/>
      <c r="AK70" s="110"/>
      <c r="AL70" s="110"/>
      <c r="AM70" s="110"/>
      <c r="AN70" s="110"/>
      <c r="AO70" s="110"/>
    </row>
    <row r="71" spans="2:41" ht="20.25" x14ac:dyDescent="0.3">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E71" s="110"/>
      <c r="AF71" s="110"/>
      <c r="AG71" s="110"/>
      <c r="AH71" s="110"/>
      <c r="AI71" s="110"/>
      <c r="AJ71" s="110"/>
      <c r="AK71" s="110"/>
      <c r="AL71" s="110"/>
      <c r="AM71" s="110"/>
      <c r="AN71" s="110"/>
      <c r="AO71" s="110"/>
    </row>
    <row r="72" spans="2:41" ht="20.25" x14ac:dyDescent="0.3">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E72" s="110"/>
      <c r="AF72" s="110"/>
      <c r="AG72" s="110"/>
      <c r="AH72" s="110"/>
      <c r="AI72" s="110"/>
      <c r="AJ72" s="110"/>
      <c r="AK72" s="110"/>
      <c r="AL72" s="110"/>
      <c r="AM72" s="110"/>
      <c r="AN72" s="110"/>
      <c r="AO72" s="110"/>
    </row>
    <row r="73" spans="2:41" ht="20.25" x14ac:dyDescent="0.3">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0"/>
      <c r="AB73" s="110"/>
      <c r="AC73" s="110"/>
      <c r="AE73" s="110"/>
      <c r="AF73" s="110"/>
      <c r="AG73" s="110"/>
      <c r="AH73" s="110"/>
      <c r="AI73" s="110"/>
      <c r="AJ73" s="110"/>
      <c r="AK73" s="110"/>
      <c r="AL73" s="110"/>
      <c r="AM73" s="110"/>
      <c r="AN73" s="110"/>
      <c r="AO73" s="110"/>
    </row>
    <row r="74" spans="2:41" ht="20.25" x14ac:dyDescent="0.3">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E74" s="110"/>
      <c r="AF74" s="110"/>
      <c r="AG74" s="110"/>
      <c r="AH74" s="110"/>
      <c r="AI74" s="110"/>
      <c r="AJ74" s="110"/>
      <c r="AK74" s="110"/>
      <c r="AL74" s="110"/>
      <c r="AM74" s="110"/>
      <c r="AN74" s="110"/>
      <c r="AO74" s="110"/>
    </row>
    <row r="75" spans="2:41" ht="20.25" x14ac:dyDescent="0.3">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0"/>
      <c r="AE75" s="110"/>
      <c r="AF75" s="110"/>
      <c r="AG75" s="110"/>
      <c r="AH75" s="110"/>
      <c r="AI75" s="110"/>
      <c r="AJ75" s="110"/>
      <c r="AK75" s="110"/>
      <c r="AL75" s="110"/>
      <c r="AM75" s="110"/>
      <c r="AN75" s="110"/>
      <c r="AO75" s="110"/>
    </row>
    <row r="76" spans="2:41" ht="20.25" x14ac:dyDescent="0.3">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E76" s="110"/>
      <c r="AF76" s="110"/>
      <c r="AG76" s="110"/>
      <c r="AH76" s="110"/>
      <c r="AI76" s="110"/>
      <c r="AJ76" s="110"/>
      <c r="AK76" s="110"/>
      <c r="AL76" s="110"/>
      <c r="AM76" s="110"/>
      <c r="AN76" s="110"/>
      <c r="AO76" s="110"/>
    </row>
    <row r="77" spans="2:41" ht="20.25" x14ac:dyDescent="0.3">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E77" s="110"/>
      <c r="AF77" s="110"/>
      <c r="AG77" s="110"/>
      <c r="AH77" s="110"/>
      <c r="AI77" s="110"/>
      <c r="AJ77" s="110"/>
      <c r="AK77" s="110"/>
      <c r="AL77" s="110"/>
      <c r="AM77" s="110"/>
      <c r="AN77" s="110"/>
      <c r="AO77" s="110"/>
    </row>
    <row r="78" spans="2:41" ht="20.25" x14ac:dyDescent="0.3">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10"/>
      <c r="AA78" s="110"/>
      <c r="AB78" s="110"/>
      <c r="AC78" s="110"/>
      <c r="AE78" s="110"/>
      <c r="AF78" s="110"/>
      <c r="AG78" s="110"/>
      <c r="AH78" s="110"/>
      <c r="AI78" s="110"/>
      <c r="AJ78" s="110"/>
      <c r="AK78" s="110"/>
      <c r="AL78" s="110"/>
      <c r="AM78" s="110"/>
      <c r="AN78" s="110"/>
      <c r="AO78" s="110"/>
    </row>
    <row r="79" spans="2:41" ht="20.25" x14ac:dyDescent="0.3">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E79" s="110"/>
      <c r="AF79" s="110"/>
      <c r="AG79" s="110"/>
      <c r="AH79" s="110"/>
      <c r="AI79" s="110"/>
      <c r="AJ79" s="110"/>
      <c r="AK79" s="110"/>
      <c r="AL79" s="110"/>
      <c r="AM79" s="110"/>
      <c r="AN79" s="110"/>
      <c r="AO79" s="110"/>
    </row>
    <row r="80" spans="2:41" ht="20.25" x14ac:dyDescent="0.3">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E80" s="110"/>
      <c r="AF80" s="110"/>
      <c r="AG80" s="110"/>
      <c r="AH80" s="110"/>
      <c r="AI80" s="110"/>
      <c r="AJ80" s="110"/>
      <c r="AK80" s="110"/>
      <c r="AL80" s="110"/>
      <c r="AM80" s="110"/>
      <c r="AN80" s="110"/>
      <c r="AO80" s="110"/>
    </row>
    <row r="81" spans="2:41" ht="20.25" x14ac:dyDescent="0.3">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E81" s="110"/>
      <c r="AF81" s="110"/>
      <c r="AG81" s="110"/>
      <c r="AH81" s="110"/>
      <c r="AI81" s="110"/>
      <c r="AJ81" s="110"/>
      <c r="AK81" s="110"/>
      <c r="AL81" s="110"/>
      <c r="AM81" s="110"/>
      <c r="AN81" s="110"/>
      <c r="AO81" s="110"/>
    </row>
    <row r="82" spans="2:41" ht="20.25" x14ac:dyDescent="0.3">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E82" s="110"/>
      <c r="AF82" s="110"/>
      <c r="AG82" s="110"/>
      <c r="AH82" s="110"/>
      <c r="AI82" s="110"/>
      <c r="AJ82" s="110"/>
      <c r="AK82" s="110"/>
      <c r="AL82" s="110"/>
      <c r="AM82" s="110"/>
      <c r="AN82" s="110"/>
      <c r="AO82" s="110"/>
    </row>
    <row r="83" spans="2:41" ht="20.25" x14ac:dyDescent="0.3">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E83" s="110"/>
      <c r="AF83" s="110"/>
      <c r="AG83" s="110"/>
      <c r="AH83" s="110"/>
      <c r="AI83" s="110"/>
      <c r="AJ83" s="110"/>
      <c r="AK83" s="110"/>
      <c r="AL83" s="110"/>
      <c r="AM83" s="110"/>
      <c r="AN83" s="110"/>
      <c r="AO83" s="110"/>
    </row>
    <row r="84" spans="2:41" ht="20.25" x14ac:dyDescent="0.3">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E84" s="110"/>
      <c r="AF84" s="110"/>
      <c r="AG84" s="110"/>
      <c r="AH84" s="110"/>
      <c r="AI84" s="110"/>
      <c r="AJ84" s="110"/>
      <c r="AK84" s="110"/>
      <c r="AL84" s="110"/>
      <c r="AM84" s="110"/>
      <c r="AN84" s="110"/>
      <c r="AO84" s="110"/>
    </row>
    <row r="85" spans="2:41" ht="20.25" x14ac:dyDescent="0.3">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c r="AA85" s="110"/>
      <c r="AB85" s="110"/>
      <c r="AC85" s="110"/>
      <c r="AE85" s="110"/>
      <c r="AF85" s="110"/>
      <c r="AG85" s="110"/>
      <c r="AH85" s="110"/>
      <c r="AI85" s="110"/>
      <c r="AJ85" s="110"/>
      <c r="AK85" s="110"/>
      <c r="AL85" s="110"/>
      <c r="AM85" s="110"/>
      <c r="AN85" s="110"/>
      <c r="AO85" s="110"/>
    </row>
    <row r="86" spans="2:41" ht="20.25" x14ac:dyDescent="0.3">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E86" s="110"/>
      <c r="AF86" s="110"/>
      <c r="AG86" s="110"/>
      <c r="AH86" s="110"/>
      <c r="AI86" s="110"/>
      <c r="AJ86" s="110"/>
      <c r="AK86" s="110"/>
      <c r="AL86" s="110"/>
      <c r="AM86" s="110"/>
      <c r="AN86" s="110"/>
      <c r="AO86" s="110"/>
    </row>
    <row r="87" spans="2:41" ht="20.25" x14ac:dyDescent="0.3">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E87" s="110"/>
      <c r="AF87" s="110"/>
      <c r="AG87" s="110"/>
      <c r="AH87" s="110"/>
      <c r="AI87" s="110"/>
      <c r="AJ87" s="110"/>
      <c r="AK87" s="110"/>
      <c r="AL87" s="110"/>
      <c r="AM87" s="110"/>
      <c r="AN87" s="110"/>
      <c r="AO87" s="110"/>
    </row>
    <row r="88" spans="2:41" ht="20.25" x14ac:dyDescent="0.3">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E88" s="110"/>
      <c r="AF88" s="110"/>
      <c r="AG88" s="110"/>
      <c r="AH88" s="110"/>
      <c r="AI88" s="110"/>
      <c r="AJ88" s="110"/>
      <c r="AK88" s="110"/>
      <c r="AL88" s="110"/>
      <c r="AM88" s="110"/>
      <c r="AN88" s="110"/>
      <c r="AO88" s="110"/>
    </row>
    <row r="89" spans="2:41" ht="20.25" x14ac:dyDescent="0.3">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E89" s="110"/>
      <c r="AF89" s="110"/>
      <c r="AG89" s="110"/>
      <c r="AH89" s="110"/>
      <c r="AI89" s="110"/>
      <c r="AJ89" s="110"/>
      <c r="AK89" s="110"/>
      <c r="AL89" s="110"/>
      <c r="AM89" s="110"/>
      <c r="AN89" s="110"/>
      <c r="AO89" s="110"/>
    </row>
    <row r="90" spans="2:41" ht="20.25" x14ac:dyDescent="0.3">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E90" s="110"/>
      <c r="AF90" s="110"/>
      <c r="AG90" s="110"/>
      <c r="AH90" s="110"/>
      <c r="AI90" s="110"/>
      <c r="AJ90" s="110"/>
      <c r="AK90" s="110"/>
      <c r="AL90" s="110"/>
      <c r="AM90" s="110"/>
      <c r="AN90" s="110"/>
      <c r="AO90" s="110"/>
    </row>
    <row r="91" spans="2:41" ht="20.25" x14ac:dyDescent="0.3">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E91" s="110"/>
      <c r="AF91" s="110"/>
      <c r="AG91" s="110"/>
      <c r="AH91" s="110"/>
      <c r="AI91" s="110"/>
      <c r="AJ91" s="110"/>
      <c r="AK91" s="110"/>
      <c r="AL91" s="110"/>
      <c r="AM91" s="110"/>
      <c r="AN91" s="110"/>
      <c r="AO91" s="110"/>
    </row>
    <row r="92" spans="2:41" ht="20.25" x14ac:dyDescent="0.3">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E92" s="110"/>
      <c r="AF92" s="110"/>
      <c r="AG92" s="110"/>
      <c r="AH92" s="110"/>
      <c r="AI92" s="110"/>
      <c r="AJ92" s="110"/>
      <c r="AK92" s="110"/>
      <c r="AL92" s="110"/>
      <c r="AM92" s="110"/>
      <c r="AN92" s="110"/>
      <c r="AO92" s="110"/>
    </row>
    <row r="93" spans="2:41" ht="20.25" x14ac:dyDescent="0.3">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10"/>
      <c r="AA93" s="110"/>
      <c r="AB93" s="110"/>
      <c r="AC93" s="110"/>
      <c r="AE93" s="110"/>
      <c r="AF93" s="110"/>
      <c r="AG93" s="110"/>
      <c r="AH93" s="110"/>
      <c r="AI93" s="110"/>
      <c r="AJ93" s="110"/>
      <c r="AK93" s="110"/>
      <c r="AL93" s="110"/>
      <c r="AM93" s="110"/>
      <c r="AN93" s="110"/>
      <c r="AO93" s="110"/>
    </row>
    <row r="94" spans="2:41" ht="20.25" x14ac:dyDescent="0.3">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c r="AE94" s="110"/>
      <c r="AF94" s="110"/>
      <c r="AG94" s="110"/>
      <c r="AH94" s="110"/>
      <c r="AI94" s="110"/>
      <c r="AJ94" s="110"/>
      <c r="AK94" s="110"/>
      <c r="AL94" s="110"/>
      <c r="AM94" s="110"/>
      <c r="AN94" s="110"/>
      <c r="AO94" s="110"/>
    </row>
    <row r="95" spans="2:41" ht="20.25" x14ac:dyDescent="0.3">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E95" s="110"/>
      <c r="AF95" s="110"/>
      <c r="AG95" s="110"/>
      <c r="AH95" s="110"/>
      <c r="AI95" s="110"/>
      <c r="AJ95" s="110"/>
      <c r="AK95" s="110"/>
      <c r="AL95" s="110"/>
      <c r="AM95" s="110"/>
      <c r="AN95" s="110"/>
      <c r="AO95" s="110"/>
    </row>
    <row r="96" spans="2:41" ht="20.25" x14ac:dyDescent="0.3">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0"/>
      <c r="AB96" s="110"/>
      <c r="AC96" s="110"/>
      <c r="AE96" s="110"/>
      <c r="AF96" s="110"/>
      <c r="AG96" s="110"/>
      <c r="AH96" s="110"/>
      <c r="AI96" s="110"/>
      <c r="AJ96" s="110"/>
      <c r="AK96" s="110"/>
      <c r="AL96" s="110"/>
      <c r="AM96" s="110"/>
      <c r="AN96" s="110"/>
      <c r="AO96" s="110"/>
    </row>
    <row r="97" spans="2:41" ht="20.25" x14ac:dyDescent="0.3">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E97" s="110"/>
      <c r="AF97" s="110"/>
      <c r="AG97" s="110"/>
      <c r="AH97" s="110"/>
      <c r="AI97" s="110"/>
      <c r="AJ97" s="110"/>
      <c r="AK97" s="110"/>
      <c r="AL97" s="110"/>
      <c r="AM97" s="110"/>
      <c r="AN97" s="110"/>
      <c r="AO97" s="110"/>
    </row>
    <row r="98" spans="2:41" ht="20.25" x14ac:dyDescent="0.3">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E98" s="110"/>
      <c r="AF98" s="110"/>
      <c r="AG98" s="110"/>
      <c r="AH98" s="110"/>
      <c r="AI98" s="110"/>
      <c r="AJ98" s="110"/>
      <c r="AK98" s="110"/>
      <c r="AL98" s="110"/>
      <c r="AM98" s="110"/>
      <c r="AN98" s="110"/>
      <c r="AO98" s="110"/>
    </row>
    <row r="99" spans="2:41" ht="20.25" x14ac:dyDescent="0.3">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E99" s="110"/>
      <c r="AF99" s="110"/>
      <c r="AG99" s="110"/>
      <c r="AH99" s="110"/>
      <c r="AI99" s="110"/>
      <c r="AJ99" s="110"/>
      <c r="AK99" s="110"/>
      <c r="AL99" s="110"/>
      <c r="AM99" s="110"/>
      <c r="AN99" s="110"/>
      <c r="AO99" s="110"/>
    </row>
    <row r="100" spans="2:41" ht="20.25" x14ac:dyDescent="0.3">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E100" s="110"/>
      <c r="AF100" s="110"/>
      <c r="AG100" s="110"/>
      <c r="AH100" s="110"/>
      <c r="AI100" s="110"/>
      <c r="AJ100" s="110"/>
      <c r="AK100" s="110"/>
      <c r="AL100" s="110"/>
      <c r="AM100" s="110"/>
      <c r="AN100" s="110"/>
      <c r="AO100" s="110"/>
    </row>
    <row r="101" spans="2:41" ht="20.25" x14ac:dyDescent="0.3">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E101" s="110"/>
      <c r="AF101" s="110"/>
      <c r="AG101" s="110"/>
      <c r="AH101" s="110"/>
      <c r="AI101" s="110"/>
      <c r="AJ101" s="110"/>
      <c r="AK101" s="110"/>
      <c r="AL101" s="110"/>
      <c r="AM101" s="110"/>
      <c r="AN101" s="110"/>
      <c r="AO101" s="110"/>
    </row>
    <row r="102" spans="2:41" ht="20.25" x14ac:dyDescent="0.3">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E102" s="110"/>
      <c r="AF102" s="110"/>
      <c r="AG102" s="110"/>
      <c r="AH102" s="110"/>
      <c r="AI102" s="110"/>
      <c r="AJ102" s="110"/>
      <c r="AK102" s="110"/>
      <c r="AL102" s="110"/>
      <c r="AM102" s="110"/>
      <c r="AN102" s="110"/>
      <c r="AO102" s="110"/>
    </row>
    <row r="103" spans="2:41" ht="20.25" x14ac:dyDescent="0.3">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E103" s="110"/>
      <c r="AF103" s="110"/>
      <c r="AG103" s="110"/>
      <c r="AH103" s="110"/>
      <c r="AI103" s="110"/>
      <c r="AJ103" s="110"/>
      <c r="AK103" s="110"/>
      <c r="AL103" s="110"/>
      <c r="AM103" s="110"/>
      <c r="AN103" s="110"/>
      <c r="AO103" s="110"/>
    </row>
    <row r="104" spans="2:41" ht="20.25" x14ac:dyDescent="0.3">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E104" s="110"/>
      <c r="AF104" s="110"/>
      <c r="AG104" s="110"/>
      <c r="AH104" s="110"/>
      <c r="AI104" s="110"/>
      <c r="AJ104" s="110"/>
      <c r="AK104" s="110"/>
      <c r="AL104" s="110"/>
      <c r="AM104" s="110"/>
      <c r="AN104" s="110"/>
      <c r="AO104" s="110"/>
    </row>
    <row r="105" spans="2:41" ht="20.25" x14ac:dyDescent="0.3">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E105" s="110"/>
      <c r="AF105" s="110"/>
      <c r="AG105" s="110"/>
      <c r="AH105" s="110"/>
      <c r="AI105" s="110"/>
      <c r="AJ105" s="110"/>
      <c r="AK105" s="110"/>
      <c r="AL105" s="110"/>
      <c r="AM105" s="110"/>
      <c r="AN105" s="110"/>
      <c r="AO105" s="110"/>
    </row>
    <row r="106" spans="2:41" ht="20.25" x14ac:dyDescent="0.3">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10"/>
      <c r="AA106" s="110"/>
      <c r="AB106" s="110"/>
      <c r="AC106" s="110"/>
      <c r="AE106" s="110"/>
      <c r="AF106" s="110"/>
      <c r="AG106" s="110"/>
      <c r="AH106" s="110"/>
      <c r="AI106" s="110"/>
      <c r="AJ106" s="110"/>
      <c r="AK106" s="110"/>
      <c r="AL106" s="110"/>
      <c r="AM106" s="110"/>
      <c r="AN106" s="110"/>
      <c r="AO106" s="110"/>
    </row>
    <row r="107" spans="2:41" ht="20.25" x14ac:dyDescent="0.3">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c r="AB107" s="110"/>
      <c r="AC107" s="110"/>
      <c r="AE107" s="110"/>
      <c r="AF107" s="110"/>
      <c r="AG107" s="110"/>
      <c r="AH107" s="110"/>
      <c r="AI107" s="110"/>
      <c r="AJ107" s="110"/>
      <c r="AK107" s="110"/>
      <c r="AL107" s="110"/>
      <c r="AM107" s="110"/>
      <c r="AN107" s="110"/>
      <c r="AO107" s="110"/>
    </row>
    <row r="108" spans="2:41" ht="20.25" x14ac:dyDescent="0.3">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c r="AB108" s="110"/>
      <c r="AC108" s="110"/>
      <c r="AE108" s="110"/>
      <c r="AF108" s="110"/>
      <c r="AG108" s="110"/>
      <c r="AH108" s="110"/>
      <c r="AI108" s="110"/>
      <c r="AJ108" s="110"/>
      <c r="AK108" s="110"/>
      <c r="AL108" s="110"/>
      <c r="AM108" s="110"/>
      <c r="AN108" s="110"/>
      <c r="AO108" s="110"/>
    </row>
    <row r="109" spans="2:41" ht="20.25" x14ac:dyDescent="0.3">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c r="AC109" s="110"/>
      <c r="AE109" s="110"/>
      <c r="AF109" s="110"/>
      <c r="AG109" s="110"/>
      <c r="AH109" s="110"/>
      <c r="AI109" s="110"/>
      <c r="AJ109" s="110"/>
      <c r="AK109" s="110"/>
      <c r="AL109" s="110"/>
      <c r="AM109" s="110"/>
      <c r="AN109" s="110"/>
      <c r="AO109" s="110"/>
    </row>
    <row r="110" spans="2:41" ht="20.25" x14ac:dyDescent="0.3">
      <c r="B110" s="110"/>
      <c r="C110" s="110"/>
      <c r="D110" s="110"/>
      <c r="E110" s="110"/>
      <c r="F110" s="110"/>
      <c r="G110" s="110"/>
      <c r="H110" s="110"/>
      <c r="I110" s="110"/>
      <c r="J110" s="110"/>
      <c r="K110" s="110"/>
      <c r="L110" s="110"/>
      <c r="M110" s="110"/>
      <c r="N110" s="110"/>
      <c r="O110" s="110"/>
      <c r="P110" s="110"/>
      <c r="Q110" s="110"/>
      <c r="R110" s="110"/>
      <c r="S110" s="110"/>
      <c r="T110" s="110"/>
      <c r="U110" s="110"/>
      <c r="V110" s="110"/>
      <c r="W110" s="110"/>
      <c r="X110" s="110"/>
      <c r="Y110" s="110"/>
      <c r="Z110" s="110"/>
      <c r="AA110" s="110"/>
      <c r="AB110" s="110"/>
      <c r="AC110" s="110"/>
      <c r="AE110" s="110"/>
      <c r="AF110" s="110"/>
      <c r="AG110" s="110"/>
      <c r="AH110" s="110"/>
      <c r="AI110" s="110"/>
      <c r="AJ110" s="110"/>
      <c r="AK110" s="110"/>
      <c r="AL110" s="110"/>
      <c r="AM110" s="110"/>
      <c r="AN110" s="110"/>
      <c r="AO110" s="110"/>
    </row>
    <row r="111" spans="2:41" ht="20.25" x14ac:dyDescent="0.3">
      <c r="B111" s="110"/>
      <c r="C111" s="110"/>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10"/>
      <c r="AB111" s="110"/>
      <c r="AC111" s="110"/>
      <c r="AE111" s="110"/>
      <c r="AF111" s="110"/>
      <c r="AG111" s="110"/>
      <c r="AH111" s="110"/>
      <c r="AI111" s="110"/>
      <c r="AJ111" s="110"/>
      <c r="AK111" s="110"/>
      <c r="AL111" s="110"/>
      <c r="AM111" s="110"/>
      <c r="AN111" s="110"/>
      <c r="AO111" s="110"/>
    </row>
    <row r="112" spans="2:41" ht="20.25" x14ac:dyDescent="0.3">
      <c r="B112" s="110"/>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E112" s="110"/>
      <c r="AF112" s="110"/>
      <c r="AG112" s="110"/>
      <c r="AH112" s="110"/>
      <c r="AI112" s="110"/>
      <c r="AJ112" s="110"/>
      <c r="AK112" s="110"/>
      <c r="AL112" s="110"/>
      <c r="AM112" s="110"/>
      <c r="AN112" s="110"/>
      <c r="AO112" s="110"/>
    </row>
    <row r="113" spans="2:41" ht="20.25" x14ac:dyDescent="0.3">
      <c r="B113" s="110"/>
      <c r="C113" s="110"/>
      <c r="D113" s="110"/>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10"/>
      <c r="AB113" s="110"/>
      <c r="AC113" s="110"/>
      <c r="AE113" s="110"/>
      <c r="AF113" s="110"/>
      <c r="AG113" s="110"/>
      <c r="AH113" s="110"/>
      <c r="AI113" s="110"/>
      <c r="AJ113" s="110"/>
      <c r="AK113" s="110"/>
      <c r="AL113" s="110"/>
      <c r="AM113" s="110"/>
      <c r="AN113" s="110"/>
      <c r="AO113" s="110"/>
    </row>
    <row r="114" spans="2:41" ht="20.25" x14ac:dyDescent="0.3">
      <c r="B114" s="110"/>
      <c r="C114" s="110"/>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c r="AA114" s="110"/>
      <c r="AB114" s="110"/>
      <c r="AC114" s="110"/>
      <c r="AE114" s="110"/>
      <c r="AF114" s="110"/>
      <c r="AG114" s="110"/>
      <c r="AH114" s="110"/>
      <c r="AI114" s="110"/>
      <c r="AJ114" s="110"/>
      <c r="AK114" s="110"/>
      <c r="AL114" s="110"/>
      <c r="AM114" s="110"/>
      <c r="AN114" s="110"/>
      <c r="AO114" s="110"/>
    </row>
    <row r="115" spans="2:41" ht="20.25" x14ac:dyDescent="0.3">
      <c r="B115" s="110"/>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c r="AB115" s="110"/>
      <c r="AC115" s="110"/>
      <c r="AE115" s="110"/>
      <c r="AF115" s="110"/>
      <c r="AG115" s="110"/>
      <c r="AH115" s="110"/>
      <c r="AI115" s="110"/>
      <c r="AJ115" s="110"/>
      <c r="AK115" s="110"/>
      <c r="AL115" s="110"/>
      <c r="AM115" s="110"/>
      <c r="AN115" s="110"/>
      <c r="AO115" s="110"/>
    </row>
    <row r="116" spans="2:41" ht="20.25" x14ac:dyDescent="0.3">
      <c r="B116" s="110"/>
      <c r="C116" s="110"/>
      <c r="D116" s="110"/>
      <c r="E116" s="110"/>
      <c r="F116" s="110"/>
      <c r="G116" s="110"/>
      <c r="H116" s="110"/>
      <c r="I116" s="110"/>
      <c r="J116" s="110"/>
      <c r="K116" s="110"/>
      <c r="L116" s="110"/>
      <c r="M116" s="110"/>
      <c r="N116" s="110"/>
      <c r="O116" s="110"/>
      <c r="P116" s="110"/>
      <c r="Q116" s="110"/>
      <c r="R116" s="110"/>
      <c r="S116" s="110"/>
      <c r="T116" s="110"/>
      <c r="U116" s="110"/>
      <c r="V116" s="110"/>
      <c r="W116" s="110"/>
      <c r="X116" s="110"/>
      <c r="Y116" s="110"/>
      <c r="Z116" s="110"/>
      <c r="AA116" s="110"/>
      <c r="AB116" s="110"/>
      <c r="AC116" s="110"/>
      <c r="AE116" s="110"/>
      <c r="AF116" s="110"/>
      <c r="AG116" s="110"/>
      <c r="AH116" s="110"/>
      <c r="AI116" s="110"/>
      <c r="AJ116" s="110"/>
      <c r="AK116" s="110"/>
      <c r="AL116" s="110"/>
      <c r="AM116" s="110"/>
      <c r="AN116" s="110"/>
      <c r="AO116" s="110"/>
    </row>
    <row r="117" spans="2:41" ht="20.25" x14ac:dyDescent="0.3">
      <c r="B117" s="110"/>
      <c r="C117" s="110"/>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E117" s="110"/>
      <c r="AF117" s="110"/>
      <c r="AG117" s="110"/>
      <c r="AH117" s="110"/>
      <c r="AI117" s="110"/>
      <c r="AJ117" s="110"/>
      <c r="AK117" s="110"/>
      <c r="AL117" s="110"/>
      <c r="AM117" s="110"/>
      <c r="AN117" s="110"/>
      <c r="AO117" s="110"/>
    </row>
    <row r="118" spans="2:41" ht="20.25" x14ac:dyDescent="0.3">
      <c r="B118" s="110"/>
      <c r="C118" s="110"/>
      <c r="D118" s="110"/>
      <c r="E118" s="110"/>
      <c r="F118" s="110"/>
      <c r="G118" s="110"/>
      <c r="H118" s="110"/>
      <c r="I118" s="110"/>
      <c r="J118" s="110"/>
      <c r="K118" s="110"/>
      <c r="L118" s="110"/>
      <c r="M118" s="110"/>
      <c r="N118" s="110"/>
      <c r="O118" s="110"/>
      <c r="P118" s="110"/>
      <c r="Q118" s="110"/>
      <c r="R118" s="110"/>
      <c r="S118" s="110"/>
      <c r="T118" s="110"/>
      <c r="U118" s="110"/>
      <c r="V118" s="110"/>
      <c r="W118" s="110"/>
      <c r="X118" s="110"/>
      <c r="Y118" s="110"/>
      <c r="Z118" s="110"/>
      <c r="AA118" s="110"/>
      <c r="AB118" s="110"/>
      <c r="AC118" s="110"/>
      <c r="AE118" s="110"/>
      <c r="AF118" s="110"/>
      <c r="AG118" s="110"/>
      <c r="AH118" s="110"/>
      <c r="AI118" s="110"/>
      <c r="AJ118" s="110"/>
      <c r="AK118" s="110"/>
      <c r="AL118" s="110"/>
      <c r="AM118" s="110"/>
      <c r="AN118" s="110"/>
      <c r="AO118" s="110"/>
    </row>
    <row r="119" spans="2:41" ht="20.25" x14ac:dyDescent="0.3">
      <c r="B119" s="110"/>
      <c r="C119" s="110"/>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c r="AB119" s="110"/>
      <c r="AC119" s="110"/>
      <c r="AE119" s="110"/>
      <c r="AF119" s="110"/>
      <c r="AG119" s="110"/>
      <c r="AH119" s="110"/>
      <c r="AI119" s="110"/>
      <c r="AJ119" s="110"/>
      <c r="AK119" s="110"/>
      <c r="AL119" s="110"/>
      <c r="AM119" s="110"/>
      <c r="AN119" s="110"/>
      <c r="AO119" s="110"/>
    </row>
    <row r="120" spans="2:41" ht="20.25" x14ac:dyDescent="0.3">
      <c r="B120" s="110"/>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c r="AB120" s="110"/>
      <c r="AC120" s="110"/>
      <c r="AE120" s="110"/>
      <c r="AF120" s="110"/>
      <c r="AG120" s="110"/>
      <c r="AH120" s="110"/>
      <c r="AI120" s="110"/>
      <c r="AJ120" s="110"/>
      <c r="AK120" s="110"/>
      <c r="AL120" s="110"/>
      <c r="AM120" s="110"/>
      <c r="AN120" s="110"/>
      <c r="AO120" s="110"/>
    </row>
    <row r="121" spans="2:41" ht="20.25" x14ac:dyDescent="0.3">
      <c r="B121" s="110"/>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c r="AB121" s="110"/>
      <c r="AC121" s="110"/>
      <c r="AE121" s="110"/>
      <c r="AF121" s="110"/>
      <c r="AG121" s="110"/>
      <c r="AH121" s="110"/>
      <c r="AI121" s="110"/>
      <c r="AJ121" s="110"/>
      <c r="AK121" s="110"/>
      <c r="AL121" s="110"/>
      <c r="AM121" s="110"/>
      <c r="AN121" s="110"/>
      <c r="AO121" s="110"/>
    </row>
    <row r="122" spans="2:41" ht="20.25" x14ac:dyDescent="0.3">
      <c r="B122" s="110"/>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c r="AB122" s="110"/>
      <c r="AC122" s="110"/>
      <c r="AE122" s="110"/>
      <c r="AF122" s="110"/>
      <c r="AG122" s="110"/>
      <c r="AH122" s="110"/>
      <c r="AI122" s="110"/>
      <c r="AJ122" s="110"/>
      <c r="AK122" s="110"/>
      <c r="AL122" s="110"/>
      <c r="AM122" s="110"/>
      <c r="AN122" s="110"/>
      <c r="AO122" s="110"/>
    </row>
    <row r="123" spans="2:41" ht="20.25" x14ac:dyDescent="0.3">
      <c r="B123" s="110"/>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c r="Z123" s="110"/>
      <c r="AA123" s="110"/>
      <c r="AB123" s="110"/>
      <c r="AC123" s="110"/>
      <c r="AE123" s="110"/>
      <c r="AF123" s="110"/>
      <c r="AG123" s="110"/>
      <c r="AH123" s="110"/>
      <c r="AI123" s="110"/>
      <c r="AJ123" s="110"/>
      <c r="AK123" s="110"/>
      <c r="AL123" s="110"/>
      <c r="AM123" s="110"/>
      <c r="AN123" s="110"/>
      <c r="AO123" s="110"/>
    </row>
    <row r="124" spans="2:41" ht="20.25" x14ac:dyDescent="0.3">
      <c r="B124" s="110"/>
      <c r="C124" s="110"/>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c r="AB124" s="110"/>
      <c r="AC124" s="110"/>
      <c r="AE124" s="110"/>
      <c r="AF124" s="110"/>
      <c r="AG124" s="110"/>
      <c r="AH124" s="110"/>
      <c r="AI124" s="110"/>
      <c r="AJ124" s="110"/>
      <c r="AK124" s="110"/>
      <c r="AL124" s="110"/>
      <c r="AM124" s="110"/>
      <c r="AN124" s="110"/>
      <c r="AO124" s="110"/>
    </row>
    <row r="125" spans="2:41" ht="20.25" x14ac:dyDescent="0.3">
      <c r="B125" s="110"/>
      <c r="C125" s="110"/>
      <c r="D125" s="110"/>
      <c r="E125" s="110"/>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10"/>
      <c r="AB125" s="110"/>
      <c r="AC125" s="110"/>
      <c r="AE125" s="110"/>
      <c r="AF125" s="110"/>
      <c r="AG125" s="110"/>
      <c r="AH125" s="110"/>
      <c r="AI125" s="110"/>
      <c r="AJ125" s="110"/>
      <c r="AK125" s="110"/>
      <c r="AL125" s="110"/>
      <c r="AM125" s="110"/>
      <c r="AN125" s="110"/>
      <c r="AO125" s="110"/>
    </row>
    <row r="126" spans="2:41" ht="20.25" x14ac:dyDescent="0.3">
      <c r="B126" s="110"/>
      <c r="C126" s="110"/>
      <c r="D126" s="110"/>
      <c r="E126" s="110"/>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c r="AB126" s="110"/>
      <c r="AC126" s="110"/>
      <c r="AE126" s="110"/>
      <c r="AF126" s="110"/>
      <c r="AG126" s="110"/>
      <c r="AH126" s="110"/>
      <c r="AI126" s="110"/>
      <c r="AJ126" s="110"/>
      <c r="AK126" s="110"/>
      <c r="AL126" s="110"/>
      <c r="AM126" s="110"/>
      <c r="AN126" s="110"/>
      <c r="AO126" s="110"/>
    </row>
    <row r="127" spans="2:41" ht="20.25" x14ac:dyDescent="0.3">
      <c r="B127" s="110"/>
      <c r="C127" s="110"/>
      <c r="D127" s="110"/>
      <c r="E127" s="110"/>
      <c r="F127" s="110"/>
      <c r="G127" s="110"/>
      <c r="H127" s="110"/>
      <c r="I127" s="110"/>
      <c r="J127" s="110"/>
      <c r="K127" s="110"/>
      <c r="L127" s="110"/>
      <c r="M127" s="110"/>
      <c r="N127" s="110"/>
      <c r="O127" s="110"/>
      <c r="P127" s="110"/>
      <c r="Q127" s="110"/>
      <c r="R127" s="110"/>
      <c r="S127" s="110"/>
      <c r="T127" s="110"/>
      <c r="U127" s="110"/>
      <c r="V127" s="110"/>
      <c r="W127" s="110"/>
      <c r="X127" s="110"/>
      <c r="Y127" s="110"/>
      <c r="Z127" s="110"/>
      <c r="AA127" s="110"/>
      <c r="AB127" s="110"/>
      <c r="AC127" s="110"/>
      <c r="AE127" s="110"/>
      <c r="AF127" s="110"/>
      <c r="AG127" s="110"/>
      <c r="AH127" s="110"/>
      <c r="AI127" s="110"/>
      <c r="AJ127" s="110"/>
      <c r="AK127" s="110"/>
      <c r="AL127" s="110"/>
      <c r="AM127" s="110"/>
      <c r="AN127" s="110"/>
      <c r="AO127" s="110"/>
    </row>
    <row r="128" spans="2:41" ht="20.25" x14ac:dyDescent="0.3">
      <c r="B128" s="110"/>
      <c r="C128" s="110"/>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c r="AB128" s="110"/>
      <c r="AC128" s="110"/>
      <c r="AE128" s="110"/>
      <c r="AF128" s="110"/>
      <c r="AG128" s="110"/>
      <c r="AH128" s="110"/>
      <c r="AI128" s="110"/>
      <c r="AJ128" s="110"/>
      <c r="AK128" s="110"/>
      <c r="AL128" s="110"/>
      <c r="AM128" s="110"/>
      <c r="AN128" s="110"/>
      <c r="AO128" s="110"/>
    </row>
    <row r="129" spans="2:41" ht="20.25" x14ac:dyDescent="0.3">
      <c r="B129" s="110"/>
      <c r="C129" s="110"/>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c r="AB129" s="110"/>
      <c r="AC129" s="110"/>
      <c r="AE129" s="110"/>
      <c r="AF129" s="110"/>
      <c r="AG129" s="110"/>
      <c r="AH129" s="110"/>
      <c r="AI129" s="110"/>
      <c r="AJ129" s="110"/>
      <c r="AK129" s="110"/>
      <c r="AL129" s="110"/>
      <c r="AM129" s="110"/>
      <c r="AN129" s="110"/>
      <c r="AO129" s="110"/>
    </row>
    <row r="130" spans="2:41" ht="20.25" x14ac:dyDescent="0.3">
      <c r="B130" s="110"/>
      <c r="C130" s="110"/>
      <c r="D130" s="110"/>
      <c r="E130" s="110"/>
      <c r="F130" s="110"/>
      <c r="G130" s="110"/>
      <c r="H130" s="110"/>
      <c r="I130" s="110"/>
      <c r="J130" s="110"/>
      <c r="K130" s="110"/>
      <c r="L130" s="110"/>
      <c r="M130" s="110"/>
      <c r="N130" s="110"/>
      <c r="O130" s="110"/>
      <c r="P130" s="110"/>
      <c r="Q130" s="110"/>
      <c r="R130" s="110"/>
      <c r="S130" s="110"/>
      <c r="T130" s="110"/>
      <c r="U130" s="110"/>
      <c r="V130" s="110"/>
      <c r="W130" s="110"/>
      <c r="X130" s="110"/>
      <c r="Y130" s="110"/>
      <c r="Z130" s="110"/>
      <c r="AA130" s="110"/>
      <c r="AB130" s="110"/>
      <c r="AC130" s="110"/>
      <c r="AE130" s="110"/>
      <c r="AF130" s="110"/>
      <c r="AG130" s="110"/>
      <c r="AH130" s="110"/>
      <c r="AI130" s="110"/>
      <c r="AJ130" s="110"/>
      <c r="AK130" s="110"/>
      <c r="AL130" s="110"/>
      <c r="AM130" s="110"/>
      <c r="AN130" s="110"/>
      <c r="AO130" s="110"/>
    </row>
    <row r="131" spans="2:41" ht="20.25" x14ac:dyDescent="0.3">
      <c r="B131" s="110"/>
      <c r="C131" s="110"/>
      <c r="D131" s="110"/>
      <c r="E131" s="110"/>
      <c r="F131" s="110"/>
      <c r="G131" s="110"/>
      <c r="H131" s="110"/>
      <c r="I131" s="110"/>
      <c r="J131" s="110"/>
      <c r="K131" s="110"/>
      <c r="L131" s="110"/>
      <c r="M131" s="110"/>
      <c r="N131" s="110"/>
      <c r="O131" s="110"/>
      <c r="P131" s="110"/>
      <c r="Q131" s="110"/>
      <c r="R131" s="110"/>
      <c r="S131" s="110"/>
      <c r="T131" s="110"/>
      <c r="U131" s="110"/>
      <c r="V131" s="110"/>
      <c r="W131" s="110"/>
      <c r="X131" s="110"/>
      <c r="Y131" s="110"/>
      <c r="Z131" s="110"/>
      <c r="AA131" s="110"/>
      <c r="AB131" s="110"/>
      <c r="AC131" s="110"/>
      <c r="AE131" s="110"/>
      <c r="AF131" s="110"/>
      <c r="AG131" s="110"/>
      <c r="AH131" s="110"/>
      <c r="AI131" s="110"/>
      <c r="AJ131" s="110"/>
      <c r="AK131" s="110"/>
      <c r="AL131" s="110"/>
      <c r="AM131" s="110"/>
      <c r="AN131" s="110"/>
      <c r="AO131" s="110"/>
    </row>
    <row r="132" spans="2:41" ht="20.25" x14ac:dyDescent="0.3">
      <c r="B132" s="110"/>
      <c r="C132" s="110"/>
      <c r="D132" s="110"/>
      <c r="E132" s="110"/>
      <c r="F132" s="110"/>
      <c r="G132" s="110"/>
      <c r="H132" s="110"/>
      <c r="I132" s="110"/>
      <c r="J132" s="110"/>
      <c r="K132" s="110"/>
      <c r="L132" s="110"/>
      <c r="M132" s="110"/>
      <c r="N132" s="110"/>
      <c r="O132" s="110"/>
      <c r="P132" s="110"/>
      <c r="Q132" s="110"/>
      <c r="R132" s="110"/>
      <c r="S132" s="110"/>
      <c r="T132" s="110"/>
      <c r="U132" s="110"/>
      <c r="V132" s="110"/>
      <c r="W132" s="110"/>
      <c r="X132" s="110"/>
      <c r="Y132" s="110"/>
      <c r="Z132" s="110"/>
      <c r="AA132" s="110"/>
      <c r="AB132" s="110"/>
      <c r="AC132" s="110"/>
      <c r="AE132" s="110"/>
      <c r="AF132" s="110"/>
      <c r="AG132" s="110"/>
      <c r="AH132" s="110"/>
      <c r="AI132" s="110"/>
      <c r="AJ132" s="110"/>
      <c r="AK132" s="110"/>
      <c r="AL132" s="110"/>
      <c r="AM132" s="110"/>
      <c r="AN132" s="110"/>
      <c r="AO132" s="110"/>
    </row>
    <row r="133" spans="2:41" ht="20.25" x14ac:dyDescent="0.3">
      <c r="B133" s="110"/>
      <c r="C133" s="110"/>
      <c r="D133" s="110"/>
      <c r="E133" s="110"/>
      <c r="F133" s="110"/>
      <c r="G133" s="110"/>
      <c r="H133" s="110"/>
      <c r="I133" s="110"/>
      <c r="J133" s="110"/>
      <c r="K133" s="110"/>
      <c r="L133" s="110"/>
      <c r="M133" s="110"/>
      <c r="N133" s="110"/>
      <c r="O133" s="110"/>
      <c r="P133" s="110"/>
      <c r="Q133" s="110"/>
      <c r="R133" s="110"/>
      <c r="S133" s="110"/>
      <c r="T133" s="110"/>
      <c r="U133" s="110"/>
      <c r="V133" s="110"/>
      <c r="W133" s="110"/>
      <c r="X133" s="110"/>
      <c r="Y133" s="110"/>
      <c r="Z133" s="110"/>
      <c r="AA133" s="110"/>
      <c r="AB133" s="110"/>
      <c r="AC133" s="110"/>
      <c r="AE133" s="110"/>
      <c r="AF133" s="110"/>
      <c r="AG133" s="110"/>
      <c r="AH133" s="110"/>
      <c r="AI133" s="110"/>
      <c r="AJ133" s="110"/>
      <c r="AK133" s="110"/>
      <c r="AL133" s="110"/>
      <c r="AM133" s="110"/>
      <c r="AN133" s="110"/>
      <c r="AO133" s="110"/>
    </row>
    <row r="134" spans="2:41" ht="20.25" x14ac:dyDescent="0.3">
      <c r="B134" s="110"/>
      <c r="C134" s="110"/>
      <c r="D134" s="110"/>
      <c r="E134" s="110"/>
      <c r="F134" s="110"/>
      <c r="G134" s="110"/>
      <c r="H134" s="110"/>
      <c r="I134" s="110"/>
      <c r="J134" s="110"/>
      <c r="K134" s="110"/>
      <c r="L134" s="110"/>
      <c r="M134" s="110"/>
      <c r="N134" s="110"/>
      <c r="O134" s="110"/>
      <c r="P134" s="110"/>
      <c r="Q134" s="110"/>
      <c r="R134" s="110"/>
      <c r="S134" s="110"/>
      <c r="T134" s="110"/>
      <c r="U134" s="110"/>
      <c r="V134" s="110"/>
      <c r="W134" s="110"/>
      <c r="X134" s="110"/>
      <c r="Y134" s="110"/>
      <c r="Z134" s="110"/>
      <c r="AA134" s="110"/>
      <c r="AB134" s="110"/>
      <c r="AC134" s="110"/>
      <c r="AE134" s="110"/>
      <c r="AF134" s="110"/>
      <c r="AG134" s="110"/>
      <c r="AH134" s="110"/>
      <c r="AI134" s="110"/>
      <c r="AJ134" s="110"/>
      <c r="AK134" s="110"/>
      <c r="AL134" s="110"/>
      <c r="AM134" s="110"/>
      <c r="AN134" s="110"/>
      <c r="AO134" s="110"/>
    </row>
  </sheetData>
  <mergeCells count="8">
    <mergeCell ref="B20:AC27"/>
    <mergeCell ref="B38:AC38"/>
    <mergeCell ref="B14:AC14"/>
    <mergeCell ref="H15:K15"/>
    <mergeCell ref="H16:K16"/>
    <mergeCell ref="H17:K17"/>
    <mergeCell ref="B18:AC18"/>
    <mergeCell ref="H19:K19"/>
  </mergeCells>
  <printOptions horizontalCentered="1"/>
  <pageMargins left="0.39370078740157483" right="0.39370078740157483" top="0.59055118110236227" bottom="0.78740157480314965" header="0.31496062992125984" footer="0.31496062992125984"/>
  <pageSetup paperSize="9" scale="99" orientation="portrait" horizontalDpi="1200"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87E50-5E21-4C5E-85F2-FA165955AC19}">
  <sheetPr codeName="Ark2"/>
  <dimension ref="A1:AA50"/>
  <sheetViews>
    <sheetView view="pageLayout" topLeftCell="J10" zoomScaleNormal="85" zoomScaleSheetLayoutView="55" workbookViewId="0">
      <selection activeCell="L1" sqref="L1"/>
    </sheetView>
  </sheetViews>
  <sheetFormatPr defaultColWidth="0" defaultRowHeight="14.45" customHeight="1" zeroHeight="1" x14ac:dyDescent="0.25"/>
  <cols>
    <col min="1" max="27" width="9.28515625" customWidth="1"/>
    <col min="28" max="16384" width="9.28515625" hidden="1"/>
  </cols>
  <sheetData>
    <row r="1" ht="15" x14ac:dyDescent="0.25"/>
    <row r="2" ht="15" x14ac:dyDescent="0.25"/>
    <row r="3" ht="15" x14ac:dyDescent="0.25"/>
    <row r="4" ht="15" x14ac:dyDescent="0.25"/>
    <row r="5" ht="15" x14ac:dyDescent="0.25"/>
    <row r="6" ht="15" x14ac:dyDescent="0.25"/>
    <row r="7" ht="15" x14ac:dyDescent="0.25"/>
    <row r="8" ht="15" x14ac:dyDescent="0.25"/>
    <row r="9" ht="15" x14ac:dyDescent="0.25"/>
    <row r="10" ht="15" x14ac:dyDescent="0.25"/>
    <row r="11" ht="15" x14ac:dyDescent="0.25"/>
    <row r="12" ht="15" x14ac:dyDescent="0.25"/>
    <row r="13" ht="15" x14ac:dyDescent="0.25"/>
    <row r="14" ht="15" x14ac:dyDescent="0.25"/>
    <row r="15" ht="15" x14ac:dyDescent="0.25"/>
    <row r="16" ht="15" x14ac:dyDescent="0.25"/>
    <row r="17" ht="15" x14ac:dyDescent="0.25"/>
    <row r="18" ht="15" x14ac:dyDescent="0.25"/>
    <row r="19" ht="15" x14ac:dyDescent="0.25"/>
    <row r="20" ht="15" x14ac:dyDescent="0.25"/>
    <row r="21" ht="15" x14ac:dyDescent="0.25"/>
    <row r="22" ht="15" x14ac:dyDescent="0.25"/>
    <row r="23" ht="15" x14ac:dyDescent="0.25"/>
    <row r="24" ht="15" x14ac:dyDescent="0.25"/>
    <row r="25" ht="15" x14ac:dyDescent="0.25"/>
    <row r="26" ht="15" x14ac:dyDescent="0.25"/>
    <row r="27" ht="15" x14ac:dyDescent="0.25"/>
    <row r="28" ht="15" x14ac:dyDescent="0.25"/>
    <row r="29" ht="15" x14ac:dyDescent="0.25"/>
    <row r="30" ht="15" x14ac:dyDescent="0.25"/>
    <row r="31" ht="15" x14ac:dyDescent="0.25"/>
    <row r="32" ht="15" x14ac:dyDescent="0.25"/>
    <row r="33" ht="15" x14ac:dyDescent="0.25"/>
    <row r="34" ht="15" x14ac:dyDescent="0.25"/>
    <row r="35" ht="15" x14ac:dyDescent="0.25"/>
    <row r="36" ht="15" x14ac:dyDescent="0.25"/>
    <row r="37" ht="15" x14ac:dyDescent="0.25"/>
    <row r="38" ht="15" x14ac:dyDescent="0.25"/>
    <row r="39" ht="15" x14ac:dyDescent="0.25"/>
    <row r="40" ht="15" x14ac:dyDescent="0.25"/>
    <row r="41" ht="15" x14ac:dyDescent="0.25"/>
    <row r="42" ht="15" x14ac:dyDescent="0.25"/>
    <row r="43" ht="15" x14ac:dyDescent="0.25"/>
    <row r="44" ht="15" x14ac:dyDescent="0.25"/>
    <row r="45" ht="15" x14ac:dyDescent="0.25"/>
    <row r="46" ht="15" x14ac:dyDescent="0.25"/>
    <row r="47" ht="15" x14ac:dyDescent="0.25"/>
    <row r="48" ht="15" x14ac:dyDescent="0.25"/>
    <row r="49" ht="15" x14ac:dyDescent="0.25"/>
    <row r="50" ht="130.9" customHeight="1" x14ac:dyDescent="0.25"/>
  </sheetData>
  <sheetProtection algorithmName="SHA-512" hashValue="gyy1D4S8cA+WuCxXJ4SLAaLTo+wkDkWH3HSxUzSC7BtTA9RXDfNJw9wYKF3og/orQl+eVtpX7AX1aq+KxTt5ZA==" saltValue="9vMKPPnCTiOR/o80vStc4g==" spinCount="100000" sheet="1" selectLockedCells="1" selectUnlockedCells="1"/>
  <pageMargins left="0.7" right="0.7" top="0.75" bottom="0.75" header="0.3" footer="0.3"/>
  <pageSetup paperSize="9" orientation="portrait" r:id="rId1"/>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A1:S56"/>
  <sheetViews>
    <sheetView tabSelected="1" zoomScale="85" zoomScaleNormal="85" zoomScaleSheetLayoutView="85" workbookViewId="0">
      <selection activeCell="H3" sqref="H3"/>
    </sheetView>
  </sheetViews>
  <sheetFormatPr defaultColWidth="0" defaultRowHeight="15" zeroHeight="1" x14ac:dyDescent="0.25"/>
  <cols>
    <col min="1" max="1" width="33.28515625" style="1" customWidth="1"/>
    <col min="2" max="2" width="5.7109375" style="1" customWidth="1"/>
    <col min="3" max="3" width="39.28515625" style="1" customWidth="1"/>
    <col min="4" max="4" width="1.28515625" style="1" customWidth="1"/>
    <col min="5" max="6" width="9.5703125" style="1" customWidth="1"/>
    <col min="7" max="7" width="9.140625" style="32" customWidth="1"/>
    <col min="8" max="8" width="37.28515625" style="32" customWidth="1"/>
    <col min="9" max="9" width="7.7109375" style="32" customWidth="1"/>
    <col min="10" max="10" width="4.85546875" style="32" customWidth="1"/>
    <col min="11" max="11" width="9.140625" style="32" customWidth="1"/>
    <col min="12" max="12" width="8.85546875" style="1" hidden="1" customWidth="1"/>
    <col min="13" max="13" width="36.28515625" style="1" hidden="1" customWidth="1"/>
    <col min="14" max="14" width="49.28515625" style="1" hidden="1" customWidth="1"/>
    <col min="15" max="15" width="11.28515625" style="65" hidden="1" customWidth="1"/>
    <col min="16" max="16" width="28.42578125" style="1" hidden="1" customWidth="1"/>
    <col min="17" max="17" width="18" style="1" hidden="1" customWidth="1"/>
    <col min="18" max="16384" width="8.85546875" style="1" hidden="1"/>
  </cols>
  <sheetData>
    <row r="1" spans="1:19" ht="31.5" x14ac:dyDescent="0.5">
      <c r="A1" s="141" t="s">
        <v>111</v>
      </c>
      <c r="B1" s="141"/>
      <c r="C1" s="141"/>
      <c r="D1" s="141"/>
      <c r="E1" s="141"/>
      <c r="F1" s="141"/>
      <c r="G1" s="20"/>
      <c r="H1" s="31"/>
      <c r="L1" s="20"/>
      <c r="M1" s="20"/>
      <c r="N1" s="20"/>
      <c r="O1" s="33"/>
      <c r="P1" s="32"/>
      <c r="Q1" s="20"/>
    </row>
    <row r="2" spans="1:19" ht="17.25" customHeight="1" x14ac:dyDescent="0.5">
      <c r="D2" s="114"/>
      <c r="E2" s="114"/>
      <c r="F2" s="114"/>
      <c r="G2" s="20"/>
      <c r="H2" s="115" t="s">
        <v>1485</v>
      </c>
      <c r="L2" s="20"/>
      <c r="M2" s="20"/>
      <c r="N2" s="20"/>
      <c r="O2" s="33"/>
      <c r="P2" s="32"/>
      <c r="Q2" s="20"/>
    </row>
    <row r="3" spans="1:19" ht="29.25" customHeight="1" x14ac:dyDescent="0.25">
      <c r="D3" s="115"/>
      <c r="E3" s="115"/>
      <c r="F3" s="115"/>
      <c r="G3" s="115"/>
      <c r="H3" s="160" t="s">
        <v>1484</v>
      </c>
      <c r="I3" s="20"/>
      <c r="J3" s="20"/>
      <c r="K3" s="32" t="s">
        <v>1486</v>
      </c>
      <c r="L3" s="32"/>
      <c r="M3" s="32"/>
      <c r="N3" s="20"/>
      <c r="O3" s="20"/>
      <c r="P3" s="20"/>
      <c r="Q3" s="33"/>
      <c r="R3" s="32" t="s">
        <v>717</v>
      </c>
      <c r="S3" s="20"/>
    </row>
    <row r="4" spans="1:19" x14ac:dyDescent="0.25">
      <c r="A4" s="34" t="s">
        <v>38</v>
      </c>
      <c r="B4" s="35"/>
      <c r="C4" s="34" t="str">
        <f>IFERROR(INDEX(Formler!R:R,MATCH(Renovationsberegner!A5,Formler!Q:Q,0)),"")</f>
        <v/>
      </c>
      <c r="D4" s="34"/>
      <c r="E4" s="143" t="s">
        <v>699</v>
      </c>
      <c r="F4" s="143"/>
      <c r="G4" s="20"/>
      <c r="H4" s="34" t="str">
        <f>IF(LEN(A5)&gt;1,"Valgt ejendomstype","Vælg ejendomstype")</f>
        <v>Vælg ejendomstype</v>
      </c>
      <c r="K4" s="20"/>
      <c r="L4" s="20"/>
      <c r="M4" s="20"/>
      <c r="N4" s="20"/>
      <c r="O4" s="33"/>
      <c r="P4" s="32" t="s">
        <v>717</v>
      </c>
      <c r="Q4" s="20"/>
    </row>
    <row r="5" spans="1:19" ht="20.25" customHeight="1" thickBot="1" x14ac:dyDescent="0.3">
      <c r="A5" s="2" t="s">
        <v>717</v>
      </c>
      <c r="B5" s="36"/>
      <c r="C5" s="3" t="s">
        <v>717</v>
      </c>
      <c r="D5" s="37"/>
      <c r="E5" s="154">
        <f ca="1">TODAY()</f>
        <v>44790</v>
      </c>
      <c r="F5" s="155"/>
      <c r="G5" s="20"/>
      <c r="H5" s="20"/>
      <c r="K5" s="38"/>
      <c r="L5" s="20"/>
      <c r="M5" s="20"/>
      <c r="N5" s="20"/>
      <c r="O5" s="33"/>
      <c r="P5" s="32" t="s">
        <v>717</v>
      </c>
      <c r="Q5" s="20"/>
    </row>
    <row r="6" spans="1:19" ht="15" customHeight="1" x14ac:dyDescent="0.25">
      <c r="B6" s="39"/>
      <c r="G6" s="20"/>
      <c r="H6" s="20"/>
      <c r="K6" s="38"/>
      <c r="L6" s="20"/>
      <c r="M6" s="81"/>
      <c r="N6" s="82"/>
      <c r="O6" s="83"/>
      <c r="P6" s="32" t="s">
        <v>717</v>
      </c>
      <c r="Q6" s="20"/>
    </row>
    <row r="7" spans="1:19" ht="15" customHeight="1" x14ac:dyDescent="0.25">
      <c r="A7" s="34" t="s">
        <v>692</v>
      </c>
      <c r="B7" s="35"/>
      <c r="C7" s="158" t="s">
        <v>700</v>
      </c>
      <c r="D7" s="158"/>
      <c r="E7" s="158"/>
      <c r="F7" s="158"/>
      <c r="G7" s="20"/>
      <c r="H7" s="40" t="str">
        <f>IFERROR(INDEX(Formler!R:R,MATCH(Renovationsberegner!A5,Formler!Q:Q,0)),"")</f>
        <v/>
      </c>
      <c r="K7" s="38"/>
      <c r="L7" s="20"/>
      <c r="M7" s="84"/>
      <c r="N7" s="85"/>
      <c r="O7" s="86"/>
      <c r="P7" s="32" t="s">
        <v>717</v>
      </c>
      <c r="Q7" s="20"/>
    </row>
    <row r="8" spans="1:19" ht="21" customHeight="1" x14ac:dyDescent="0.25">
      <c r="A8" s="149" t="str">
        <f>Formler!B47&amp;Formler!B48&amp;Formler!B49&amp;" "&amp;Formler!B50</f>
        <v xml:space="preserve"> </v>
      </c>
      <c r="B8" s="149"/>
      <c r="C8" s="149"/>
      <c r="E8" s="144" t="str">
        <f>Formler!B51&amp;Formler!B52&amp;Formler!B53&amp;Formler!B54&amp;Formler!B55</f>
        <v/>
      </c>
      <c r="F8" s="144"/>
      <c r="G8" s="20"/>
      <c r="K8" s="38"/>
      <c r="L8" s="20"/>
      <c r="M8" s="84"/>
      <c r="N8" s="85"/>
      <c r="O8" s="86"/>
      <c r="P8" s="32" t="s">
        <v>717</v>
      </c>
      <c r="Q8" s="20"/>
    </row>
    <row r="9" spans="1:19" ht="15" customHeight="1" x14ac:dyDescent="0.25">
      <c r="G9" s="20"/>
      <c r="H9" s="20"/>
      <c r="I9" s="20"/>
      <c r="J9" s="20"/>
      <c r="K9" s="38"/>
      <c r="L9" s="20"/>
      <c r="M9" s="84"/>
      <c r="N9" s="85"/>
      <c r="O9" s="86"/>
      <c r="P9" s="32" t="s">
        <v>717</v>
      </c>
      <c r="Q9" s="20"/>
    </row>
    <row r="10" spans="1:19" ht="15" customHeight="1" x14ac:dyDescent="0.25">
      <c r="A10" s="34" t="s">
        <v>693</v>
      </c>
      <c r="B10" s="34"/>
      <c r="G10" s="20"/>
      <c r="H10" s="40" t="str">
        <f>IF(LEN(Formler!B47)&gt;6,"Vej og husnummer","Udfyld vej og husnummer herunder")</f>
        <v>Udfyld vej og husnummer herunder</v>
      </c>
      <c r="I10" s="20"/>
      <c r="J10" s="20"/>
      <c r="K10" s="38"/>
      <c r="L10" s="20"/>
      <c r="M10" s="84"/>
      <c r="N10" s="85"/>
      <c r="O10" s="86"/>
      <c r="P10" s="32" t="s">
        <v>717</v>
      </c>
      <c r="Q10" s="20"/>
    </row>
    <row r="11" spans="1:19" ht="20.25" customHeight="1" x14ac:dyDescent="0.25">
      <c r="A11" s="150" t="str">
        <f>Formler!B56&amp;" "&amp;Formler!B57&amp;" "&amp;Formler!B58</f>
        <v xml:space="preserve">  </v>
      </c>
      <c r="B11" s="150"/>
      <c r="C11" s="150"/>
      <c r="D11" s="41"/>
      <c r="E11" s="41"/>
      <c r="G11" s="20"/>
      <c r="H11" s="20"/>
      <c r="I11" s="20"/>
      <c r="J11" s="20"/>
      <c r="K11" s="38"/>
      <c r="L11" s="20"/>
      <c r="M11" s="84"/>
      <c r="N11" s="85"/>
      <c r="O11" s="86"/>
      <c r="P11" s="32"/>
      <c r="Q11" s="20"/>
    </row>
    <row r="12" spans="1:19" ht="15.75" customHeight="1" thickBot="1" x14ac:dyDescent="0.3">
      <c r="G12" s="20"/>
      <c r="H12" s="20"/>
      <c r="I12" s="20"/>
      <c r="J12" s="20"/>
      <c r="K12" s="38"/>
      <c r="L12" s="20"/>
      <c r="M12" s="87"/>
      <c r="N12" s="88"/>
      <c r="O12" s="89"/>
      <c r="P12" s="20"/>
      <c r="Q12" s="20"/>
    </row>
    <row r="13" spans="1:19" ht="18" customHeight="1" x14ac:dyDescent="0.25">
      <c r="A13" s="80" t="s">
        <v>37</v>
      </c>
      <c r="B13" s="80" t="s">
        <v>71</v>
      </c>
      <c r="C13" s="145" t="s">
        <v>114</v>
      </c>
      <c r="D13" s="151"/>
      <c r="E13" s="145" t="s">
        <v>724</v>
      </c>
      <c r="F13" s="146"/>
      <c r="G13" s="20"/>
      <c r="H13" s="40" t="str">
        <f>IF(LEN(Formler!B49)&gt;3,"Postnummer","Udfyld postnummer")</f>
        <v>Udfyld postnummer</v>
      </c>
      <c r="I13" s="20"/>
      <c r="J13" s="20"/>
      <c r="K13" s="38"/>
      <c r="L13" s="20"/>
      <c r="M13" s="20"/>
      <c r="N13" s="20"/>
      <c r="O13" s="20"/>
      <c r="P13" s="20"/>
      <c r="Q13" s="20"/>
    </row>
    <row r="14" spans="1:19" ht="15.95" customHeight="1" x14ac:dyDescent="0.25">
      <c r="A14" s="42" t="str">
        <f>IFERROR(INDEX(Tabel1[Affaldsfraktion],MATCH(Formler!E2,Tabel1[Navn],0)),"")</f>
        <v/>
      </c>
      <c r="B14" s="43" t="str">
        <f>IFERROR(INDEX(Tabel1[Antal],MATCH(Formler!E2,Tabel1[Navn],0)),"")</f>
        <v/>
      </c>
      <c r="C14" s="44" t="str">
        <f>IFERROR(INDEX(Tabel1[Beholdertype],MATCH(Formler!E2,Tabel1[Navn],0)),"")</f>
        <v/>
      </c>
      <c r="D14" s="45" t="str">
        <f>C14</f>
        <v/>
      </c>
      <c r="E14" s="73" t="str">
        <f>IFERROR(INDEX(Tabel1[Areal inde],MATCH(Formler!E2,Tabel1[Navn],0)),"")</f>
        <v/>
      </c>
      <c r="F14" s="74" t="str">
        <f>IFERROR(INDEX(Tabel1[Areal ude],MATCH(Formler!E2,Tabel1[Navn],0)),"")</f>
        <v/>
      </c>
      <c r="H14" s="40"/>
      <c r="I14" s="20"/>
      <c r="J14" s="20"/>
      <c r="K14" s="38"/>
      <c r="L14" s="20"/>
      <c r="M14" s="20"/>
      <c r="N14" s="20"/>
      <c r="O14" s="20"/>
      <c r="P14" s="20"/>
      <c r="Q14" s="20"/>
    </row>
    <row r="15" spans="1:19" ht="15.95" customHeight="1" x14ac:dyDescent="0.25">
      <c r="A15" s="46" t="str">
        <f>IFERROR(INDEX(Tabel1[Affaldsfraktion],MATCH(Formler!E3,Tabel1[Navn],0)),"")</f>
        <v/>
      </c>
      <c r="B15" s="43" t="str">
        <f>IFERROR(INDEX(Tabel1[Antal],MATCH(Formler!E3,Tabel1[Navn],0)),"")</f>
        <v/>
      </c>
      <c r="C15" s="47" t="str">
        <f>IFERROR(INDEX(Tabel1[Beholdertype],MATCH(Formler!E3,Tabel1[Navn],0)),"")</f>
        <v/>
      </c>
      <c r="D15" s="45" t="str">
        <f t="shared" ref="D15:D32" si="0">C15</f>
        <v/>
      </c>
      <c r="E15" s="73" t="str">
        <f>IFERROR(INDEX(Tabel1[Areal inde],MATCH(Formler!E3,Tabel1[Navn],0)),"")</f>
        <v/>
      </c>
      <c r="F15" s="74" t="str">
        <f>IFERROR(INDEX(Tabel1[Areal ude],MATCH(Formler!E3,Tabel1[Navn],0)),"")</f>
        <v/>
      </c>
      <c r="H15" s="20"/>
      <c r="I15" s="20"/>
      <c r="J15" s="20"/>
      <c r="K15" s="38"/>
      <c r="L15" s="20"/>
      <c r="M15" s="20"/>
      <c r="N15" s="20"/>
      <c r="O15" s="20"/>
      <c r="P15" s="20"/>
      <c r="Q15" s="20"/>
    </row>
    <row r="16" spans="1:19" ht="15.95" customHeight="1" x14ac:dyDescent="0.25">
      <c r="A16" s="46" t="str">
        <f>IFERROR(INDEX(Tabel1[Affaldsfraktion],MATCH(Formler!E4,Tabel1[Navn],0)),"")</f>
        <v/>
      </c>
      <c r="B16" s="43" t="str">
        <f>IFERROR(INDEX(Tabel1[Antal],MATCH(Formler!E4,Tabel1[Navn],0)),"")</f>
        <v/>
      </c>
      <c r="C16" s="47" t="str">
        <f>IFERROR(INDEX(Tabel1[Beholdertype],MATCH(Formler!E4,Tabel1[Navn],0)),"")</f>
        <v/>
      </c>
      <c r="D16" s="45" t="str">
        <f t="shared" si="0"/>
        <v/>
      </c>
      <c r="E16" s="73" t="str">
        <f>IFERROR(INDEX(Tabel1[Areal inde],MATCH(Formler!E4,Tabel1[Navn],0)),"")</f>
        <v/>
      </c>
      <c r="F16" s="74" t="str">
        <f>IFERROR(INDEX(Tabel1[Areal ude],MATCH(Formler!E4,Tabel1[Navn],0)),"")</f>
        <v/>
      </c>
      <c r="H16" s="40" t="str">
        <f>IF(LEN(Formler!B50)&gt;4,"By","Udfyld by")</f>
        <v>Udfyld by</v>
      </c>
      <c r="I16" s="20"/>
      <c r="J16" s="20"/>
      <c r="K16" s="38"/>
      <c r="L16" s="20"/>
      <c r="M16" s="20"/>
      <c r="N16" s="20"/>
      <c r="O16" s="20"/>
      <c r="P16" s="20"/>
      <c r="Q16" s="20"/>
    </row>
    <row r="17" spans="1:17" ht="15.95" customHeight="1" x14ac:dyDescent="0.25">
      <c r="A17" s="46" t="str">
        <f>IFERROR(INDEX(Tabel1[Affaldsfraktion],MATCH(Formler!E5,Tabel1[Navn],0)),"")</f>
        <v/>
      </c>
      <c r="B17" s="43" t="str">
        <f>IFERROR(INDEX(Tabel1[Antal],MATCH(Formler!E5,Tabel1[Navn],0)),"")</f>
        <v/>
      </c>
      <c r="C17" s="47" t="str">
        <f>IFERROR(INDEX(Tabel1[Beholdertype],MATCH(Formler!E5,Tabel1[Navn],0)),"")</f>
        <v/>
      </c>
      <c r="D17" s="45" t="str">
        <f t="shared" si="0"/>
        <v/>
      </c>
      <c r="E17" s="73" t="str">
        <f>IFERROR(INDEX(Tabel1[Areal inde],MATCH(Formler!E5,Tabel1[Navn],0)),"")</f>
        <v/>
      </c>
      <c r="F17" s="74" t="str">
        <f>IFERROR(INDEX(Tabel1[Areal ude],MATCH(Formler!E5,Tabel1[Navn],0)),"")</f>
        <v/>
      </c>
      <c r="H17" s="20"/>
      <c r="I17" s="20"/>
      <c r="J17" s="20"/>
      <c r="K17" s="38"/>
      <c r="L17" s="20"/>
      <c r="M17" s="20"/>
      <c r="N17" s="20"/>
      <c r="O17" s="20"/>
      <c r="P17" s="20"/>
      <c r="Q17" s="20"/>
    </row>
    <row r="18" spans="1:17" ht="15.95" customHeight="1" x14ac:dyDescent="0.25">
      <c r="A18" s="46" t="str">
        <f>IFERROR(INDEX(Tabel1[Affaldsfraktion],MATCH(Formler!E6,Tabel1[Navn],0)),"")</f>
        <v/>
      </c>
      <c r="B18" s="43" t="str">
        <f>IFERROR(INDEX(Tabel1[Antal],MATCH(Formler!E6,Tabel1[Navn],0)),"")</f>
        <v/>
      </c>
      <c r="C18" s="47" t="str">
        <f>IFERROR(INDEX(Tabel1[Beholdertype],MATCH(Formler!E6,Tabel1[Navn],0)),"")</f>
        <v/>
      </c>
      <c r="D18" s="45" t="str">
        <f t="shared" si="0"/>
        <v/>
      </c>
      <c r="E18" s="73" t="str">
        <f>IFERROR(INDEX(Tabel1[Areal inde],MATCH(Formler!E6,Tabel1[Navn],0)),"")</f>
        <v/>
      </c>
      <c r="F18" s="74" t="str">
        <f>IFERROR(INDEX(Tabel1[Areal ude],MATCH(Formler!E6,Tabel1[Navn],0)),"")</f>
        <v/>
      </c>
      <c r="H18" s="20"/>
      <c r="I18" s="20"/>
      <c r="J18" s="20"/>
      <c r="K18" s="38"/>
      <c r="L18" s="20"/>
      <c r="M18" s="20"/>
      <c r="N18" s="20"/>
      <c r="O18" s="20"/>
      <c r="P18" s="20"/>
      <c r="Q18" s="20"/>
    </row>
    <row r="19" spans="1:17" ht="15.95" customHeight="1" x14ac:dyDescent="0.3">
      <c r="A19" s="46" t="str">
        <f>IFERROR(INDEX(Tabel1[Affaldsfraktion],MATCH(Formler!E7,Tabel1[Navn],0)),"")</f>
        <v/>
      </c>
      <c r="B19" s="43" t="str">
        <f>IFERROR(INDEX(Tabel1[Antal],MATCH(Formler!E7,Tabel1[Navn],0)),"")</f>
        <v/>
      </c>
      <c r="C19" s="47" t="str">
        <f>IFERROR(INDEX(Tabel1[Beholdertype],MATCH(Formler!E7,Tabel1[Navn],0)),"")</f>
        <v/>
      </c>
      <c r="D19" s="45" t="str">
        <f t="shared" si="0"/>
        <v/>
      </c>
      <c r="E19" s="73" t="str">
        <f>IFERROR(INDEX(Tabel1[Areal inde],MATCH(Formler!E7,Tabel1[Navn],0)),"")</f>
        <v/>
      </c>
      <c r="F19" s="74" t="str">
        <f>IFERROR(INDEX(Tabel1[Areal ude],MATCH(Formler!E7,Tabel1[Navn],0)),"")</f>
        <v/>
      </c>
      <c r="H19" s="40" t="str">
        <f>IF(LEN(Formler!B53)&gt;2,"BBR-ejendomsnummer  ","Udfyld BBR-ejendomsnummer")</f>
        <v>Udfyld BBR-ejendomsnummer</v>
      </c>
      <c r="J19" s="70"/>
      <c r="K19" s="38"/>
      <c r="L19" s="20"/>
      <c r="M19" s="20"/>
      <c r="N19" s="20"/>
      <c r="O19" s="20"/>
      <c r="P19" s="20"/>
      <c r="Q19" s="20"/>
    </row>
    <row r="20" spans="1:17" ht="15.95" customHeight="1" x14ac:dyDescent="0.25">
      <c r="A20" s="46" t="str">
        <f>IFERROR(INDEX(Tabel1[Affaldsfraktion],MATCH(Formler!E8,Tabel1[Navn],0)),"")</f>
        <v/>
      </c>
      <c r="B20" s="43" t="str">
        <f>IFERROR(INDEX(Tabel1[Antal],MATCH(Formler!E8,Tabel1[Navn],0)),"")</f>
        <v/>
      </c>
      <c r="C20" s="47" t="str">
        <f>IFERROR(INDEX(Tabel1[Beholdertype],MATCH(Formler!E8,Tabel1[Navn],0)),"")</f>
        <v/>
      </c>
      <c r="D20" s="45" t="str">
        <f t="shared" si="0"/>
        <v/>
      </c>
      <c r="E20" s="73" t="str">
        <f>IFERROR(INDEX(Tabel1[Areal inde],MATCH(Formler!E8,Tabel1[Navn],0)),"")</f>
        <v/>
      </c>
      <c r="F20" s="74" t="str">
        <f>IFERROR(INDEX(Tabel1[Areal ude],MATCH(Formler!E8,Tabel1[Navn],0)),"")</f>
        <v/>
      </c>
      <c r="H20" s="20"/>
      <c r="K20" s="38"/>
      <c r="L20" s="20"/>
      <c r="M20" s="20"/>
      <c r="N20" s="20"/>
      <c r="O20" s="20"/>
      <c r="P20" s="20"/>
      <c r="Q20" s="20"/>
    </row>
    <row r="21" spans="1:17" ht="15.95" customHeight="1" x14ac:dyDescent="0.25">
      <c r="A21" s="46" t="str">
        <f>IFERROR(INDEX(Tabel1[Affaldsfraktion],MATCH(Formler!E9,Tabel1[Navn],0)),"")</f>
        <v/>
      </c>
      <c r="B21" s="43" t="str">
        <f>IFERROR(INDEX(Tabel1[Antal],MATCH(Formler!E9,Tabel1[Navn],0)),"")</f>
        <v/>
      </c>
      <c r="C21" s="47" t="str">
        <f>IFERROR(INDEX(Tabel1[Beholdertype],MATCH(Formler!E9,Tabel1[Navn],0)),"")</f>
        <v/>
      </c>
      <c r="D21" s="45" t="str">
        <f t="shared" si="0"/>
        <v/>
      </c>
      <c r="E21" s="73" t="str">
        <f>IFERROR(INDEX(Tabel1[Areal inde],MATCH(Formler!E9,Tabel1[Navn],0)),"")</f>
        <v/>
      </c>
      <c r="F21" s="74" t="str">
        <f>IFERROR(INDEX(Tabel1[Areal ude],MATCH(Formler!E9,Tabel1[Navn],0)),"")</f>
        <v/>
      </c>
      <c r="H21" s="20"/>
      <c r="I21" s="20"/>
      <c r="J21" s="20"/>
      <c r="K21" s="38"/>
      <c r="L21" s="20"/>
      <c r="M21" s="20"/>
      <c r="N21" s="20"/>
      <c r="O21" s="20"/>
      <c r="P21" s="20"/>
      <c r="Q21" s="20"/>
    </row>
    <row r="22" spans="1:17" ht="15.95" customHeight="1" x14ac:dyDescent="0.25">
      <c r="A22" s="46" t="str">
        <f>IFERROR(INDEX(Tabel1[Affaldsfraktion],MATCH(Formler!E10,Tabel1[Navn],0)),"")</f>
        <v/>
      </c>
      <c r="B22" s="43" t="str">
        <f>IFERROR(INDEX(Tabel1[Antal],MATCH(Formler!E10,Tabel1[Navn],0)),"")</f>
        <v/>
      </c>
      <c r="C22" s="47" t="str">
        <f>IFERROR(INDEX(Tabel1[Beholdertype],MATCH(Formler!E10,Tabel1[Navn],0)),"")</f>
        <v/>
      </c>
      <c r="D22" s="45" t="str">
        <f t="shared" si="0"/>
        <v/>
      </c>
      <c r="E22" s="73" t="str">
        <f>IFERROR(INDEX(Tabel1[Areal inde],MATCH(Formler!E10,Tabel1[Navn],0)),"")</f>
        <v/>
      </c>
      <c r="F22" s="74" t="str">
        <f>IFERROR(INDEX(Tabel1[Areal ude],MATCH(Formler!E10,Tabel1[Navn],0)),"")</f>
        <v/>
      </c>
      <c r="H22" s="40" t="str">
        <f>IF(LEN(Formler!B56)&gt;4,"Navn på den der udfylder","Udfyld navn på den der udfylder skema herunder")</f>
        <v>Udfyld navn på den der udfylder skema herunder</v>
      </c>
      <c r="I22" s="20"/>
      <c r="J22" s="20"/>
      <c r="K22" s="38"/>
      <c r="L22" s="20"/>
      <c r="M22" s="20"/>
      <c r="N22" s="20"/>
      <c r="O22" s="20"/>
      <c r="P22" s="20"/>
      <c r="Q22" s="20"/>
    </row>
    <row r="23" spans="1:17" ht="15.95" customHeight="1" x14ac:dyDescent="0.25">
      <c r="A23" s="46" t="str">
        <f>IFERROR(INDEX(Tabel1[Affaldsfraktion],MATCH(Formler!E11,Tabel1[Navn],0)),"")</f>
        <v/>
      </c>
      <c r="B23" s="43" t="str">
        <f>IFERROR(INDEX(Tabel1[Antal],MATCH(Formler!E11,Tabel1[Navn],0)),"")</f>
        <v/>
      </c>
      <c r="C23" s="47" t="str">
        <f>IFERROR(INDEX(Tabel1[Beholdertype],MATCH(Formler!E11,Tabel1[Navn],0)),"")</f>
        <v/>
      </c>
      <c r="D23" s="45" t="str">
        <f t="shared" si="0"/>
        <v/>
      </c>
      <c r="E23" s="73" t="str">
        <f>IFERROR(INDEX(Tabel1[Areal inde],MATCH(Formler!E11,Tabel1[Navn],0)),"")</f>
        <v/>
      </c>
      <c r="F23" s="74" t="str">
        <f>IFERROR(INDEX(Tabel1[Areal ude],MATCH(Formler!E11,Tabel1[Navn],0)),"")</f>
        <v/>
      </c>
      <c r="H23" s="20"/>
      <c r="I23" s="20"/>
      <c r="J23" s="20"/>
      <c r="K23" s="38"/>
      <c r="L23" s="20"/>
      <c r="M23" s="20"/>
      <c r="N23" s="20"/>
      <c r="O23" s="20"/>
      <c r="P23" s="20"/>
      <c r="Q23" s="20"/>
    </row>
    <row r="24" spans="1:17" ht="15.95" customHeight="1" x14ac:dyDescent="0.25">
      <c r="A24" s="46" t="str">
        <f>IFERROR(INDEX(Tabel1[Affaldsfraktion],MATCH(Formler!E12,Tabel1[Navn],0)),"")</f>
        <v/>
      </c>
      <c r="B24" s="43" t="str">
        <f>IFERROR(INDEX(Tabel1[Antal],MATCH(Formler!E12,Tabel1[Navn],0)),"")</f>
        <v/>
      </c>
      <c r="C24" s="48" t="str">
        <f>IFERROR(INDEX(Tabel1[Beholdertype],MATCH(Formler!E12,Tabel1[Navn],0)),"")</f>
        <v/>
      </c>
      <c r="D24" s="45" t="str">
        <f t="shared" si="0"/>
        <v/>
      </c>
      <c r="E24" s="73" t="str">
        <f>IFERROR(INDEX(Tabel1[Areal inde],MATCH(Formler!E12,Tabel1[Navn],0)),"")</f>
        <v/>
      </c>
      <c r="F24" s="74" t="str">
        <f>IFERROR(INDEX(Tabel1[Areal ude],MATCH(Formler!E12,Tabel1[Navn],0)),"")</f>
        <v/>
      </c>
      <c r="H24" s="20"/>
      <c r="I24" s="20"/>
      <c r="J24" s="20"/>
      <c r="K24" s="38"/>
      <c r="L24" s="20"/>
      <c r="M24" s="20"/>
      <c r="N24" s="20"/>
      <c r="O24" s="20"/>
      <c r="P24" s="20"/>
      <c r="Q24" s="20"/>
    </row>
    <row r="25" spans="1:17" ht="15.95" customHeight="1" x14ac:dyDescent="0.25">
      <c r="A25" s="46" t="str">
        <f>IFERROR(INDEX(Tabel1[Affaldsfraktion],MATCH(Formler!E13,Tabel1[Navn],0)),"")</f>
        <v/>
      </c>
      <c r="B25" s="43" t="str">
        <f>IFERROR(INDEX(Tabel1[Antal],MATCH(Formler!E13,Tabel1[Navn],0)),"")</f>
        <v/>
      </c>
      <c r="C25" s="47" t="str">
        <f>IFERROR(INDEX(Tabel1[Beholdertype],MATCH(Formler!E13,Tabel1[Navn],0)),"")</f>
        <v/>
      </c>
      <c r="D25" s="45" t="str">
        <f t="shared" si="0"/>
        <v/>
      </c>
      <c r="E25" s="73" t="str">
        <f>IFERROR(INDEX(Tabel1[Areal inde],MATCH(Formler!E13,Tabel1[Navn],0)),"")</f>
        <v/>
      </c>
      <c r="F25" s="74" t="str">
        <f>IFERROR(INDEX(Tabel1[Areal ude],MATCH(Formler!E13,Tabel1[Navn],0)),"")</f>
        <v/>
      </c>
      <c r="H25" s="40" t="str">
        <f>IF(LEN(Formler!B58)&gt;2,"Forvaltning / firma / enhed","Udfyld forvaltning / enhed / firma herunder")</f>
        <v>Udfyld forvaltning / enhed / firma herunder</v>
      </c>
      <c r="I25" s="20"/>
      <c r="J25" s="20"/>
      <c r="K25" s="38"/>
      <c r="L25" s="20"/>
      <c r="M25" s="20"/>
      <c r="N25" s="20"/>
      <c r="O25" s="20"/>
      <c r="P25" s="20"/>
      <c r="Q25" s="20"/>
    </row>
    <row r="26" spans="1:17" ht="15.95" customHeight="1" x14ac:dyDescent="0.25">
      <c r="A26" s="46" t="str">
        <f>IFERROR(INDEX(Tabel1[Affaldsfraktion],MATCH(Formler!E14,Tabel1[Navn],0)),"")</f>
        <v/>
      </c>
      <c r="B26" s="43" t="str">
        <f>IFERROR(INDEX(Tabel1[Antal],MATCH(Formler!E14,Tabel1[Navn],0)),"")</f>
        <v/>
      </c>
      <c r="C26" s="47" t="str">
        <f>IFERROR(INDEX(Tabel1[Beholdertype],MATCH(Formler!E14,Tabel1[Navn],0)),"")</f>
        <v/>
      </c>
      <c r="D26" s="45" t="str">
        <f t="shared" si="0"/>
        <v/>
      </c>
      <c r="E26" s="73" t="str">
        <f>IFERROR(INDEX(Tabel1[Areal inde],MATCH(Formler!E14,Tabel1[Navn],0)),"")</f>
        <v/>
      </c>
      <c r="F26" s="74" t="str">
        <f>IFERROR(INDEX(Tabel1[Areal ude],MATCH(Formler!E14,Tabel1[Navn],0)),"")</f>
        <v/>
      </c>
      <c r="H26" s="20"/>
      <c r="I26" s="20"/>
      <c r="J26" s="20"/>
      <c r="K26" s="38"/>
      <c r="L26" s="20"/>
      <c r="M26" s="20"/>
      <c r="N26" s="20"/>
      <c r="O26" s="20"/>
      <c r="P26" s="20"/>
      <c r="Q26" s="20"/>
    </row>
    <row r="27" spans="1:17" ht="15.95" customHeight="1" x14ac:dyDescent="0.25">
      <c r="A27" s="46" t="str">
        <f>IFERROR(INDEX(Tabel1[Affaldsfraktion],MATCH(Formler!E15,Tabel1[Navn],0)),"")</f>
        <v/>
      </c>
      <c r="B27" s="43" t="str">
        <f>IFERROR(INDEX(Tabel1[Antal],MATCH(Formler!E15,Tabel1[Navn],0)),"")</f>
        <v/>
      </c>
      <c r="C27" s="47" t="str">
        <f>IFERROR(INDEX(Tabel1[Beholdertype],MATCH(Formler!E15,Tabel1[Navn],0)),"")</f>
        <v/>
      </c>
      <c r="D27" s="45" t="str">
        <f t="shared" si="0"/>
        <v/>
      </c>
      <c r="E27" s="73" t="str">
        <f>IFERROR(INDEX(Tabel1[Areal inde],MATCH(Formler!E15,Tabel1[Navn],0)),"")</f>
        <v/>
      </c>
      <c r="F27" s="74" t="str">
        <f>IFERROR(INDEX(Tabel1[Areal ude],MATCH(Formler!E15,Tabel1[Navn],0)),"")</f>
        <v/>
      </c>
      <c r="H27" s="20"/>
      <c r="I27" s="20"/>
      <c r="J27" s="20"/>
      <c r="K27" s="20"/>
      <c r="L27" s="20"/>
      <c r="M27" s="20"/>
      <c r="N27" s="20"/>
      <c r="O27" s="20"/>
      <c r="P27" s="20"/>
      <c r="Q27" s="20"/>
    </row>
    <row r="28" spans="1:17" ht="15.95" customHeight="1" x14ac:dyDescent="0.25">
      <c r="A28" s="46" t="str">
        <f>IFERROR(INDEX(Tabel1[Affaldsfraktion],MATCH(Formler!E16,Tabel1[Navn],0)),"")</f>
        <v/>
      </c>
      <c r="B28" s="43" t="str">
        <f>IFERROR(INDEX(Tabel1[Antal],MATCH(Formler!E16,Tabel1[Navn],0)),"")</f>
        <v/>
      </c>
      <c r="C28" s="47" t="str">
        <f>IFERROR(INDEX(Tabel1[Beholdertype],MATCH(Formler!E16,Tabel1[Navn],0)),"")</f>
        <v/>
      </c>
      <c r="D28" s="45" t="str">
        <f t="shared" si="0"/>
        <v/>
      </c>
      <c r="E28" s="73" t="str">
        <f>IFERROR(INDEX(Tabel1[Areal inde],MATCH(Formler!E16,Tabel1[Navn],0)),"")</f>
        <v/>
      </c>
      <c r="F28" s="74" t="str">
        <f>IFERROR(INDEX(Tabel1[Areal ude],MATCH(Formler!E16,Tabel1[Navn],0)),"")</f>
        <v/>
      </c>
      <c r="H28" s="20"/>
      <c r="I28" s="20"/>
      <c r="J28" s="20"/>
      <c r="K28" s="20"/>
      <c r="L28" s="20"/>
      <c r="M28" s="20"/>
      <c r="N28" s="20"/>
      <c r="O28" s="20"/>
      <c r="P28" s="20"/>
      <c r="Q28" s="20"/>
    </row>
    <row r="29" spans="1:17" ht="15.95" customHeight="1" x14ac:dyDescent="0.25">
      <c r="A29" s="46" t="str">
        <f>IFERROR(INDEX(Tabel1[Affaldsfraktion],MATCH(Formler!E17,Tabel1[Navn],0)),"")</f>
        <v/>
      </c>
      <c r="B29" s="43" t="str">
        <f>IFERROR(INDEX(Tabel1[Antal],MATCH(Formler!E17,Tabel1[Navn],0)),"")</f>
        <v/>
      </c>
      <c r="C29" s="47" t="str">
        <f>IFERROR(INDEX(Tabel1[Beholdertype],MATCH(Formler!E17,Tabel1[Navn],0)),"")</f>
        <v/>
      </c>
      <c r="D29" s="45" t="str">
        <f t="shared" si="0"/>
        <v/>
      </c>
      <c r="E29" s="75" t="str">
        <f>IFERROR(INDEX(Tabel1[Areal ude],MATCH(Formler!E17,Tabel1[Navn],0)),"")</f>
        <v/>
      </c>
      <c r="F29" s="73" t="str">
        <f>IFERROR(INDEX(Tabel1[Areal inde],MATCH(Formler!E17,Tabel1[Navn],0)),"")</f>
        <v/>
      </c>
      <c r="G29" s="20"/>
      <c r="H29" s="40" t="str">
        <f>IF(LEN(B39)&gt;3,"Fritekst","Udfyld evt. fritekst herunder")</f>
        <v>Udfyld evt. fritekst herunder</v>
      </c>
      <c r="I29" s="20"/>
      <c r="J29" s="20"/>
      <c r="K29" s="20"/>
      <c r="L29" s="20"/>
      <c r="M29" s="20"/>
      <c r="N29" s="20"/>
      <c r="O29" s="20"/>
      <c r="P29" s="20"/>
      <c r="Q29" s="20"/>
    </row>
    <row r="30" spans="1:17" ht="15.95" customHeight="1" x14ac:dyDescent="0.25">
      <c r="A30" s="46" t="str">
        <f>IFERROR(INDEX(Tabel1[Affaldsfraktion],MATCH(Formler!E18,Tabel1[Navn],0)),"")</f>
        <v/>
      </c>
      <c r="B30" s="43" t="str">
        <f>IFERROR(INDEX(Tabel1[Antal],MATCH(Formler!E18,Tabel1[Navn],0)),"")</f>
        <v/>
      </c>
      <c r="C30" s="47" t="str">
        <f>IFERROR(INDEX(Tabel1[Beholdertype],MATCH(Formler!E18,Tabel1[Navn],0)),"")</f>
        <v/>
      </c>
      <c r="D30" s="45" t="str">
        <f t="shared" si="0"/>
        <v/>
      </c>
      <c r="E30" s="75" t="str">
        <f>IFERROR(INDEX(Tabel1[Areal ude],MATCH(Formler!E18,Tabel1[Navn],0)),"")</f>
        <v/>
      </c>
      <c r="F30" s="73" t="str">
        <f>IFERROR(INDEX(Tabel1[Areal inde],MATCH(Formler!E18,Tabel1[Navn],0)),"")</f>
        <v/>
      </c>
      <c r="G30" s="20"/>
      <c r="H30" s="49"/>
      <c r="I30" s="20"/>
      <c r="J30" s="20"/>
      <c r="K30" s="20"/>
      <c r="L30" s="20"/>
      <c r="M30" s="20"/>
      <c r="N30" s="20"/>
      <c r="O30" s="20"/>
      <c r="P30" s="20"/>
      <c r="Q30" s="20"/>
    </row>
    <row r="31" spans="1:17" ht="15.95" customHeight="1" x14ac:dyDescent="0.25">
      <c r="A31" s="46" t="str">
        <f>IFERROR(INDEX(Tabel1[Affaldsfraktion],MATCH(Formler!E19,Tabel1[Navn],0)),"")</f>
        <v/>
      </c>
      <c r="B31" s="50" t="str">
        <f>IFERROR(INDEX(Tabel1[Antal],MATCH(Formler!E19,Tabel1[Navn],0)),"")</f>
        <v/>
      </c>
      <c r="C31" s="51" t="str">
        <f>IFERROR(INDEX(Tabel1[Beholdertype],MATCH(Formler!E19,Tabel1[Navn],0)),"")</f>
        <v/>
      </c>
      <c r="D31" s="52" t="str">
        <f t="shared" si="0"/>
        <v/>
      </c>
      <c r="E31" s="76" t="str">
        <f>IFERROR(INDEX(Tabel1[Areal ude],MATCH(Formler!E19,Tabel1[Navn],0)),"")</f>
        <v/>
      </c>
      <c r="F31" s="77" t="str">
        <f>IFERROR(INDEX(Tabel1[Areal inde],MATCH(Formler!E19,Tabel1[Navn],0)),"")</f>
        <v/>
      </c>
      <c r="G31" s="20"/>
      <c r="H31" s="49"/>
      <c r="I31" s="20"/>
      <c r="J31" s="20"/>
      <c r="K31" s="20"/>
      <c r="L31" s="20"/>
      <c r="M31" s="20"/>
      <c r="N31" s="20"/>
      <c r="O31" s="20"/>
      <c r="P31" s="20"/>
      <c r="Q31" s="20"/>
    </row>
    <row r="32" spans="1:17" ht="15.95" customHeight="1" x14ac:dyDescent="0.25">
      <c r="A32" s="53" t="str">
        <f>IFERROR(INDEX(Tabel1[Affaldsfraktion],MATCH(Formler!E20,Tabel1[Navn],0)),"")</f>
        <v/>
      </c>
      <c r="B32" s="54" t="str">
        <f>IFERROR(INDEX(Tabel1[Antal],MATCH(Formler!E20,Tabel1[Navn],0)),"")</f>
        <v/>
      </c>
      <c r="C32" s="55" t="str">
        <f>IFERROR(INDEX(Tabel1[Beholdertype],MATCH(Formler!E20,Tabel1[Navn],0)),"")</f>
        <v/>
      </c>
      <c r="D32" s="56" t="str">
        <f t="shared" si="0"/>
        <v/>
      </c>
      <c r="E32" s="78" t="str">
        <f>IFERROR(INDEX(Tabel1[Areal ude],MATCH(Formler!E20,Tabel1[Navn],0)),"")</f>
        <v/>
      </c>
      <c r="F32" s="79" t="str">
        <f>IFERROR(INDEX(Tabel1[Areal inde],MATCH(Formler!E20,Tabel1[Navn],0)),"")</f>
        <v/>
      </c>
      <c r="G32" s="20"/>
      <c r="H32" s="57"/>
      <c r="I32" s="20"/>
      <c r="J32" s="20"/>
      <c r="K32" s="20"/>
      <c r="L32" s="20"/>
      <c r="M32" s="20"/>
      <c r="N32" s="20"/>
      <c r="O32" s="20"/>
      <c r="P32" s="20"/>
      <c r="Q32" s="20"/>
    </row>
    <row r="33" spans="1:17" ht="15.95" customHeight="1" x14ac:dyDescent="0.25">
      <c r="A33" s="71" t="s">
        <v>726</v>
      </c>
      <c r="B33" s="72">
        <f>SUM(B14:B32)</f>
        <v>0</v>
      </c>
      <c r="C33" s="153" t="s">
        <v>730</v>
      </c>
      <c r="D33" s="153"/>
      <c r="E33" s="138" t="str">
        <f>ROUND(SUM(E14:E32)+(((SUM(Formler!C2:C23))/2)*1.3),1)&amp;" "&amp;"m²"</f>
        <v>0 m²</v>
      </c>
      <c r="F33" s="139"/>
      <c r="G33" s="20"/>
      <c r="H33" s="58"/>
      <c r="I33" s="20"/>
      <c r="J33" s="20"/>
      <c r="K33" s="20"/>
      <c r="L33" s="20"/>
      <c r="M33" s="62"/>
      <c r="N33" s="62"/>
      <c r="O33" s="33"/>
      <c r="P33" s="20"/>
      <c r="Q33" s="20"/>
    </row>
    <row r="34" spans="1:17" ht="15.95" customHeight="1" x14ac:dyDescent="0.25">
      <c r="A34" s="159" t="s">
        <v>729</v>
      </c>
      <c r="B34" s="159"/>
      <c r="C34" s="152" t="s">
        <v>725</v>
      </c>
      <c r="D34" s="152"/>
      <c r="E34" s="138" t="str">
        <f>ROUND(((SUM(Formler!C2:C23))/2),1)&amp;" "&amp;"m"</f>
        <v>0 m</v>
      </c>
      <c r="F34" s="139"/>
      <c r="G34" s="20"/>
      <c r="H34" s="58"/>
      <c r="I34" s="20"/>
      <c r="J34" s="20"/>
      <c r="K34" s="20"/>
      <c r="L34" s="20"/>
      <c r="M34" s="90"/>
      <c r="N34" s="90"/>
      <c r="O34" s="33"/>
      <c r="P34" s="20"/>
      <c r="Q34" s="20"/>
    </row>
    <row r="35" spans="1:17" x14ac:dyDescent="0.25">
      <c r="C35" s="147" t="s">
        <v>710</v>
      </c>
      <c r="D35" s="148"/>
      <c r="E35" s="156" t="str">
        <f>ROUND(SUM(F14:F32),1)&amp;" "&amp;"m²"</f>
        <v>0 m²</v>
      </c>
      <c r="F35" s="157"/>
      <c r="G35" s="20"/>
      <c r="H35" s="1"/>
      <c r="I35" s="1"/>
      <c r="J35" s="1"/>
      <c r="K35" s="20"/>
      <c r="L35" s="20"/>
      <c r="M35" s="69"/>
      <c r="N35" s="69"/>
      <c r="O35" s="33"/>
      <c r="P35" s="20"/>
      <c r="Q35" s="20"/>
    </row>
    <row r="36" spans="1:17" ht="27.6" customHeight="1" x14ac:dyDescent="0.25">
      <c r="A36" s="140" t="s">
        <v>948</v>
      </c>
      <c r="B36" s="140"/>
      <c r="C36" s="140"/>
      <c r="D36" s="140"/>
      <c r="E36" s="140"/>
      <c r="F36" s="140"/>
      <c r="G36" s="20"/>
      <c r="H36" s="20"/>
      <c r="I36" s="20"/>
      <c r="J36" s="20"/>
      <c r="K36" s="20"/>
      <c r="L36" s="20"/>
      <c r="M36" s="69"/>
      <c r="N36" s="69"/>
      <c r="O36" s="33"/>
      <c r="P36" s="20"/>
      <c r="Q36" s="20"/>
    </row>
    <row r="37" spans="1:17" ht="20.25" customHeight="1" x14ac:dyDescent="0.25">
      <c r="A37" s="142"/>
      <c r="B37" s="142"/>
      <c r="C37" s="142"/>
      <c r="D37" s="60"/>
      <c r="E37" s="60"/>
      <c r="G37" s="20"/>
      <c r="H37" s="20"/>
      <c r="I37" s="20"/>
      <c r="J37" s="20"/>
      <c r="K37" s="20"/>
      <c r="L37" s="20"/>
      <c r="M37" s="69"/>
      <c r="N37" s="69"/>
      <c r="O37" s="33"/>
      <c r="P37" s="20"/>
      <c r="Q37" s="20"/>
    </row>
    <row r="38" spans="1:17" ht="15.75" thickBot="1" x14ac:dyDescent="0.3">
      <c r="A38" s="66"/>
      <c r="B38" s="66"/>
      <c r="C38" s="127" t="str">
        <f>IF(LEN(C39)&gt;5,"Fritekst:","Udfyld evt. fritekst til beregningen herunder")</f>
        <v>Udfyld evt. fritekst til beregningen herunder</v>
      </c>
      <c r="D38" s="128"/>
      <c r="E38" s="61"/>
      <c r="G38" s="20"/>
      <c r="H38" s="20"/>
      <c r="I38" s="20"/>
      <c r="J38" s="20"/>
      <c r="K38" s="20"/>
      <c r="L38" s="20"/>
      <c r="M38" s="69"/>
      <c r="N38" s="69"/>
      <c r="O38" s="33"/>
      <c r="P38" s="20"/>
      <c r="Q38" s="20"/>
    </row>
    <row r="39" spans="1:17" ht="9.75" customHeight="1" x14ac:dyDescent="0.25">
      <c r="A39" s="66"/>
      <c r="B39" s="68"/>
      <c r="C39" s="129" t="s">
        <v>717</v>
      </c>
      <c r="D39" s="130"/>
      <c r="E39" s="131"/>
      <c r="F39" s="59"/>
      <c r="G39" s="62"/>
      <c r="H39" s="20"/>
      <c r="I39" s="20"/>
      <c r="J39" s="20"/>
      <c r="K39" s="20"/>
      <c r="L39" s="20"/>
      <c r="M39" s="69"/>
      <c r="N39" s="69"/>
      <c r="O39" s="33"/>
      <c r="P39" s="20"/>
      <c r="Q39" s="20"/>
    </row>
    <row r="40" spans="1:17" ht="15" customHeight="1" x14ac:dyDescent="0.25">
      <c r="B40" s="67"/>
      <c r="C40" s="132"/>
      <c r="D40" s="133"/>
      <c r="E40" s="134"/>
      <c r="F40" s="63"/>
      <c r="G40" s="62"/>
      <c r="H40" s="20"/>
      <c r="I40" s="20"/>
      <c r="J40" s="20"/>
      <c r="K40" s="20"/>
      <c r="L40" s="20"/>
      <c r="M40" s="69"/>
      <c r="N40" s="69"/>
      <c r="O40" s="33"/>
      <c r="P40" s="20"/>
      <c r="Q40" s="20"/>
    </row>
    <row r="41" spans="1:17" ht="15" customHeight="1" x14ac:dyDescent="0.25">
      <c r="B41" s="67"/>
      <c r="C41" s="132"/>
      <c r="D41" s="133"/>
      <c r="E41" s="134"/>
      <c r="F41" s="59"/>
      <c r="G41" s="62"/>
      <c r="H41" s="20"/>
      <c r="I41" s="20"/>
      <c r="J41" s="20"/>
      <c r="K41" s="20"/>
      <c r="L41" s="20"/>
      <c r="M41" s="69"/>
      <c r="N41" s="69"/>
      <c r="O41" s="33"/>
      <c r="P41" s="20"/>
      <c r="Q41" s="20"/>
    </row>
    <row r="42" spans="1:17" ht="15" customHeight="1" x14ac:dyDescent="0.25">
      <c r="B42" s="67"/>
      <c r="C42" s="132"/>
      <c r="D42" s="133"/>
      <c r="E42" s="134"/>
      <c r="F42" s="59"/>
      <c r="G42" s="62"/>
      <c r="H42" s="20"/>
      <c r="I42" s="20"/>
      <c r="J42" s="20"/>
      <c r="K42" s="20"/>
      <c r="L42" s="20"/>
      <c r="M42" s="20"/>
      <c r="N42" s="64"/>
      <c r="O42" s="33"/>
      <c r="P42" s="20"/>
      <c r="Q42" s="20"/>
    </row>
    <row r="43" spans="1:17" ht="15" customHeight="1" x14ac:dyDescent="0.25">
      <c r="B43" s="67"/>
      <c r="C43" s="132"/>
      <c r="D43" s="133"/>
      <c r="E43" s="134"/>
      <c r="F43" s="59"/>
      <c r="G43" s="62"/>
      <c r="H43" s="20"/>
      <c r="I43" s="20"/>
      <c r="J43" s="20"/>
      <c r="K43" s="20"/>
      <c r="L43" s="20"/>
      <c r="M43" s="20"/>
      <c r="N43" s="64"/>
      <c r="O43" s="33"/>
      <c r="P43" s="20"/>
      <c r="Q43" s="20"/>
    </row>
    <row r="44" spans="1:17" ht="15" customHeight="1" x14ac:dyDescent="0.25">
      <c r="B44" s="67"/>
      <c r="C44" s="132"/>
      <c r="D44" s="133"/>
      <c r="E44" s="134"/>
      <c r="F44" s="59"/>
      <c r="G44" s="62"/>
      <c r="H44" s="20"/>
      <c r="I44" s="20"/>
      <c r="J44" s="20"/>
      <c r="K44" s="20"/>
      <c r="L44" s="20"/>
      <c r="M44" s="20"/>
      <c r="N44" s="64"/>
      <c r="O44" s="33"/>
      <c r="P44" s="20"/>
      <c r="Q44" s="20"/>
    </row>
    <row r="45" spans="1:17" ht="11.25" customHeight="1" thickBot="1" x14ac:dyDescent="0.3">
      <c r="B45" s="67"/>
      <c r="C45" s="135"/>
      <c r="D45" s="136"/>
      <c r="E45" s="137"/>
      <c r="F45" s="59"/>
      <c r="G45" s="62"/>
      <c r="H45" s="20"/>
      <c r="I45" s="20"/>
      <c r="J45" s="20"/>
      <c r="K45" s="20"/>
      <c r="L45" s="20"/>
      <c r="M45" s="20"/>
      <c r="N45" s="20"/>
      <c r="O45" s="33"/>
      <c r="P45" s="20"/>
      <c r="Q45" s="20"/>
    </row>
    <row r="46" spans="1:17" ht="15.75" customHeight="1" x14ac:dyDescent="0.25">
      <c r="B46" s="67"/>
      <c r="C46" s="67"/>
      <c r="D46" s="67"/>
      <c r="E46" s="67"/>
      <c r="F46" s="59"/>
      <c r="G46" s="62"/>
      <c r="H46" s="20"/>
      <c r="I46" s="20"/>
      <c r="J46" s="20"/>
      <c r="K46" s="20"/>
      <c r="L46" s="20"/>
      <c r="M46" s="20"/>
      <c r="N46" s="20"/>
      <c r="O46" s="33"/>
      <c r="P46" s="20"/>
      <c r="Q46" s="20"/>
    </row>
    <row r="47" spans="1:17" hidden="1" x14ac:dyDescent="0.25">
      <c r="A47" s="59"/>
      <c r="B47" s="59"/>
      <c r="C47" s="59"/>
      <c r="D47" s="59"/>
      <c r="E47" s="59"/>
      <c r="F47" s="59"/>
      <c r="L47" s="20"/>
      <c r="M47" s="20"/>
      <c r="N47" s="20"/>
    </row>
    <row r="48" spans="1:17" hidden="1" x14ac:dyDescent="0.25">
      <c r="A48" s="59"/>
      <c r="B48" s="59"/>
      <c r="C48" s="59"/>
      <c r="D48" s="59"/>
      <c r="E48" s="59"/>
      <c r="F48" s="59"/>
      <c r="L48" s="20"/>
      <c r="M48" s="20"/>
      <c r="N48" s="20"/>
    </row>
    <row r="49" spans="1:14" hidden="1" x14ac:dyDescent="0.25">
      <c r="A49" s="59"/>
      <c r="B49" s="59"/>
      <c r="C49" s="59"/>
      <c r="D49" s="59"/>
      <c r="E49" s="59"/>
      <c r="F49" s="59"/>
      <c r="L49" s="20"/>
      <c r="M49" s="20"/>
      <c r="N49" s="20"/>
    </row>
    <row r="50" spans="1:14" hidden="1" x14ac:dyDescent="0.25">
      <c r="A50" s="59"/>
      <c r="B50" s="59"/>
      <c r="C50" s="59"/>
      <c r="D50" s="59"/>
      <c r="E50" s="59"/>
      <c r="F50" s="59"/>
      <c r="L50" s="20"/>
      <c r="M50" s="20"/>
      <c r="N50" s="20"/>
    </row>
    <row r="51" spans="1:14" hidden="1" x14ac:dyDescent="0.25">
      <c r="A51" s="59"/>
      <c r="B51" s="59"/>
      <c r="C51" s="59"/>
      <c r="D51" s="59"/>
      <c r="E51" s="59"/>
      <c r="F51" s="59"/>
      <c r="L51" s="20"/>
      <c r="M51" s="20"/>
      <c r="N51" s="20"/>
    </row>
    <row r="52" spans="1:14" hidden="1" x14ac:dyDescent="0.25">
      <c r="A52" s="59"/>
      <c r="B52" s="59"/>
      <c r="C52" s="59"/>
      <c r="D52" s="59"/>
      <c r="E52" s="59"/>
      <c r="F52" s="59"/>
      <c r="L52" s="20"/>
      <c r="M52" s="20"/>
      <c r="N52" s="20"/>
    </row>
    <row r="53" spans="1:14" hidden="1" x14ac:dyDescent="0.25">
      <c r="A53" s="59"/>
      <c r="B53" s="59"/>
      <c r="C53" s="59"/>
      <c r="D53" s="59"/>
      <c r="E53" s="59"/>
      <c r="F53" s="59"/>
      <c r="L53" s="20"/>
      <c r="M53" s="20"/>
      <c r="N53" s="20"/>
    </row>
    <row r="54" spans="1:14" hidden="1" x14ac:dyDescent="0.25">
      <c r="A54" s="59"/>
      <c r="B54" s="59"/>
      <c r="C54" s="59"/>
      <c r="D54" s="59"/>
      <c r="E54" s="59"/>
      <c r="F54" s="59"/>
      <c r="L54" s="20"/>
      <c r="M54" s="20"/>
      <c r="N54" s="20"/>
    </row>
    <row r="55" spans="1:14" hidden="1" x14ac:dyDescent="0.25">
      <c r="A55" s="59"/>
      <c r="B55" s="59"/>
      <c r="C55" s="59"/>
      <c r="D55" s="59"/>
      <c r="E55" s="59"/>
      <c r="F55" s="59"/>
      <c r="L55" s="20"/>
      <c r="M55" s="20"/>
      <c r="N55" s="20"/>
    </row>
    <row r="56" spans="1:14" x14ac:dyDescent="0.25"/>
  </sheetData>
  <sheetProtection algorithmName="SHA-512" hashValue="JnBid+Uf2RBlSliCp7jUOwh/qcnyNG5v59IkFineNhuBih5Fdemxux2mMqnz8xU2qVhFXJryMoNez1IljsfCVQ==" saltValue="x1EUMIAQd3MWKVvGVn5gwg==" spinCount="100000" sheet="1" objects="1" scenarios="1" selectLockedCells="1" selectUnlockedCells="1"/>
  <mergeCells count="20">
    <mergeCell ref="A1:F1"/>
    <mergeCell ref="A37:C37"/>
    <mergeCell ref="E4:F4"/>
    <mergeCell ref="E8:F8"/>
    <mergeCell ref="E13:F13"/>
    <mergeCell ref="C35:D35"/>
    <mergeCell ref="A8:C8"/>
    <mergeCell ref="A11:C11"/>
    <mergeCell ref="C13:D13"/>
    <mergeCell ref="C34:D34"/>
    <mergeCell ref="C33:D33"/>
    <mergeCell ref="E5:F5"/>
    <mergeCell ref="E35:F35"/>
    <mergeCell ref="C7:F7"/>
    <mergeCell ref="A34:B34"/>
    <mergeCell ref="C38:D38"/>
    <mergeCell ref="C39:E45"/>
    <mergeCell ref="E33:F33"/>
    <mergeCell ref="E34:F34"/>
    <mergeCell ref="A36:F36"/>
  </mergeCells>
  <conditionalFormatting sqref="A14:F31 A32">
    <cfRule type="containsBlanks" dxfId="18" priority="7">
      <formula>LEN(TRIM(A14))=0</formula>
    </cfRule>
  </conditionalFormatting>
  <conditionalFormatting sqref="A14:F32">
    <cfRule type="notContainsBlanks" dxfId="17" priority="5">
      <formula>LEN(TRIM(A14))&gt;0</formula>
    </cfRule>
  </conditionalFormatting>
  <conditionalFormatting sqref="A13:F13">
    <cfRule type="notContainsBlanks" dxfId="16" priority="4">
      <formula>LEN(TRIM(A13))&gt;0</formula>
    </cfRule>
  </conditionalFormatting>
  <conditionalFormatting sqref="M6:O12">
    <cfRule type="containsBlanks" dxfId="15" priority="8">
      <formula>LEN(TRIM(M6))=0</formula>
    </cfRule>
  </conditionalFormatting>
  <conditionalFormatting sqref="E14:F32">
    <cfRule type="cellIs" dxfId="14" priority="1" operator="greaterThan">
      <formula>0</formula>
    </cfRule>
  </conditionalFormatting>
  <dataValidations disablePrompts="1" xWindow="1065" yWindow="558" count="2">
    <dataValidation allowBlank="1" showErrorMessage="1" promptTitle="Hvad er dette?" prompt="Et BBR-ejendomsnummer består af kommunekode, ejendomsnummer og bygningnummer._x000a_F:eks 101-214587-01_x000a_101 = Københavns Kommune_x000a_214587 = Ejendomsnummer_x000a_01 = Bygningsnummer" sqref="H19" xr:uid="{00000000-0002-0000-0200-000000000000}"/>
    <dataValidation allowBlank="1" showErrorMessage="1" promptTitle="Hvad er dette?" prompt="BBR-ejendomsnummer består af kommunekode, ejendomsnummer og bygningnummer._x000a_F:eks 101-214587-01:_x000a_101 = Københavns Kommune_x000a_214587 = Ejendomsnummer_x000a_01 = Bygningsnummer" sqref="J19" xr:uid="{00000000-0002-0000-0200-000001000000}"/>
  </dataValidations>
  <hyperlinks>
    <hyperlink ref="H3" r:id="rId1" xr:uid="{2046A69E-32B3-4F11-A9EE-D829363035FC}"/>
  </hyperlinks>
  <pageMargins left="0.25" right="0.25" top="0.75" bottom="0.75" header="0.3" footer="0.3"/>
  <pageSetup paperSize="9" scale="98" orientation="portrait" r:id="rId2"/>
  <customProperties>
    <customPr name="_pios_id" r:id="rId3"/>
  </customProperties>
  <ignoredErrors>
    <ignoredError sqref="A15:D19 A6:F8 A11 B5 D5:F5 A14:D14 A21:D32 A20:C20 D20" unlockedFormula="1"/>
  </ignoredErrors>
  <drawing r:id="rId4"/>
  <legacyDrawing r:id="rId5"/>
  <controls>
    <mc:AlternateContent xmlns:mc="http://schemas.openxmlformats.org/markup-compatibility/2006">
      <mc:Choice Requires="x14">
        <control shapeId="1037" r:id="rId6" name="TextBox2">
          <controlPr defaultSize="0" print="0" autoLine="0" autoPict="0" linkedCell="R3" r:id="rId7">
            <anchor moveWithCells="1">
              <from>
                <xdr:col>6</xdr:col>
                <xdr:colOff>609600</xdr:colOff>
                <xdr:row>10</xdr:row>
                <xdr:rowOff>0</xdr:rowOff>
              </from>
              <to>
                <xdr:col>8</xdr:col>
                <xdr:colOff>514350</xdr:colOff>
                <xdr:row>11</xdr:row>
                <xdr:rowOff>47625</xdr:rowOff>
              </to>
            </anchor>
          </controlPr>
        </control>
      </mc:Choice>
      <mc:Fallback>
        <control shapeId="1037" r:id="rId6" name="TextBox2"/>
      </mc:Fallback>
    </mc:AlternateContent>
    <mc:AlternateContent xmlns:mc="http://schemas.openxmlformats.org/markup-compatibility/2006">
      <mc:Choice Requires="x14">
        <control shapeId="1034" r:id="rId8" name="ComboBox1">
          <controlPr defaultSize="0" print="0" autoLine="0" autoPict="0" linkedCell="A5" listFillRange="EjendomsType" r:id="rId9">
            <anchor moveWithCells="1">
              <from>
                <xdr:col>7</xdr:col>
                <xdr:colOff>0</xdr:colOff>
                <xdr:row>4</xdr:row>
                <xdr:rowOff>0</xdr:rowOff>
              </from>
              <to>
                <xdr:col>7</xdr:col>
                <xdr:colOff>2762250</xdr:colOff>
                <xdr:row>5</xdr:row>
                <xdr:rowOff>0</xdr:rowOff>
              </to>
            </anchor>
          </controlPr>
        </control>
      </mc:Choice>
      <mc:Fallback>
        <control shapeId="1034" r:id="rId8" name="ComboBox1"/>
      </mc:Fallback>
    </mc:AlternateContent>
    <mc:AlternateContent xmlns:mc="http://schemas.openxmlformats.org/markup-compatibility/2006">
      <mc:Choice Requires="x14">
        <control shapeId="1035" r:id="rId10" name="ComboBox2">
          <controlPr defaultSize="0" print="0" autoLine="0" autoPict="0" linkedCell="C5" listFillRange="AntalBrugere" r:id="rId11">
            <anchor moveWithCells="1">
              <from>
                <xdr:col>7</xdr:col>
                <xdr:colOff>0</xdr:colOff>
                <xdr:row>7</xdr:row>
                <xdr:rowOff>0</xdr:rowOff>
              </from>
              <to>
                <xdr:col>9</xdr:col>
                <xdr:colOff>47625</xdr:colOff>
                <xdr:row>8</xdr:row>
                <xdr:rowOff>66675</xdr:rowOff>
              </to>
            </anchor>
          </controlPr>
        </control>
      </mc:Choice>
      <mc:Fallback>
        <control shapeId="1035" r:id="rId10" name="ComboBox2"/>
      </mc:Fallback>
    </mc:AlternateContent>
    <mc:AlternateContent xmlns:mc="http://schemas.openxmlformats.org/markup-compatibility/2006">
      <mc:Choice Requires="x14">
        <control shapeId="1036" r:id="rId12" name="TextBox1">
          <controlPr defaultSize="0" print="0" autoLine="0" autoPict="0" linkedCell="P9" r:id="rId13">
            <anchor moveWithCells="1">
              <from>
                <xdr:col>7</xdr:col>
                <xdr:colOff>0</xdr:colOff>
                <xdr:row>22</xdr:row>
                <xdr:rowOff>0</xdr:rowOff>
              </from>
              <to>
                <xdr:col>9</xdr:col>
                <xdr:colOff>19050</xdr:colOff>
                <xdr:row>24</xdr:row>
                <xdr:rowOff>0</xdr:rowOff>
              </to>
            </anchor>
          </controlPr>
        </control>
      </mc:Choice>
      <mc:Fallback>
        <control shapeId="1036" r:id="rId12" name="TextBox1"/>
      </mc:Fallback>
    </mc:AlternateContent>
    <mc:AlternateContent xmlns:mc="http://schemas.openxmlformats.org/markup-compatibility/2006">
      <mc:Choice Requires="x14">
        <control shapeId="1039" r:id="rId14" name="TextBox4">
          <controlPr defaultSize="0" print="0" autoLine="0" linkedCell="P6" r:id="rId15">
            <anchor moveWithCells="1">
              <from>
                <xdr:col>7</xdr:col>
                <xdr:colOff>0</xdr:colOff>
                <xdr:row>19</xdr:row>
                <xdr:rowOff>0</xdr:rowOff>
              </from>
              <to>
                <xdr:col>7</xdr:col>
                <xdr:colOff>409575</xdr:colOff>
                <xdr:row>20</xdr:row>
                <xdr:rowOff>104775</xdr:rowOff>
              </to>
            </anchor>
          </controlPr>
        </control>
      </mc:Choice>
      <mc:Fallback>
        <control shapeId="1039" r:id="rId14" name="TextBox4"/>
      </mc:Fallback>
    </mc:AlternateContent>
    <mc:AlternateContent xmlns:mc="http://schemas.openxmlformats.org/markup-compatibility/2006">
      <mc:Choice Requires="x14">
        <control shapeId="1040" r:id="rId16" name="TextBox5">
          <controlPr defaultSize="0" print="0" autoLine="0" linkedCell="P7" r:id="rId17">
            <anchor moveWithCells="1">
              <from>
                <xdr:col>7</xdr:col>
                <xdr:colOff>609600</xdr:colOff>
                <xdr:row>19</xdr:row>
                <xdr:rowOff>0</xdr:rowOff>
              </from>
              <to>
                <xdr:col>7</xdr:col>
                <xdr:colOff>1628775</xdr:colOff>
                <xdr:row>20</xdr:row>
                <xdr:rowOff>104775</xdr:rowOff>
              </to>
            </anchor>
          </controlPr>
        </control>
      </mc:Choice>
      <mc:Fallback>
        <control shapeId="1040" r:id="rId16" name="TextBox5"/>
      </mc:Fallback>
    </mc:AlternateContent>
    <mc:AlternateContent xmlns:mc="http://schemas.openxmlformats.org/markup-compatibility/2006">
      <mc:Choice Requires="x14">
        <control shapeId="1043" r:id="rId18" name="TextBox3">
          <controlPr defaultSize="0" print="0" autoLine="0" autoPict="0" linkedCell="P4" r:id="rId19">
            <anchor moveWithCells="1">
              <from>
                <xdr:col>6</xdr:col>
                <xdr:colOff>609600</xdr:colOff>
                <xdr:row>13</xdr:row>
                <xdr:rowOff>9525</xdr:rowOff>
              </from>
              <to>
                <xdr:col>9</xdr:col>
                <xdr:colOff>9525</xdr:colOff>
                <xdr:row>14</xdr:row>
                <xdr:rowOff>114300</xdr:rowOff>
              </to>
            </anchor>
          </controlPr>
        </control>
      </mc:Choice>
      <mc:Fallback>
        <control shapeId="1043" r:id="rId18" name="TextBox3"/>
      </mc:Fallback>
    </mc:AlternateContent>
    <mc:AlternateContent xmlns:mc="http://schemas.openxmlformats.org/markup-compatibility/2006">
      <mc:Choice Requires="x14">
        <control shapeId="1044" r:id="rId20" name="TextBox6">
          <controlPr defaultSize="0" print="0" autoLine="0" linkedCell="P8" r:id="rId21">
            <anchor moveWithCells="1">
              <from>
                <xdr:col>7</xdr:col>
                <xdr:colOff>1981200</xdr:colOff>
                <xdr:row>19</xdr:row>
                <xdr:rowOff>0</xdr:rowOff>
              </from>
              <to>
                <xdr:col>7</xdr:col>
                <xdr:colOff>2352675</xdr:colOff>
                <xdr:row>20</xdr:row>
                <xdr:rowOff>104775</xdr:rowOff>
              </to>
            </anchor>
          </controlPr>
        </control>
      </mc:Choice>
      <mc:Fallback>
        <control shapeId="1044" r:id="rId20" name="TextBox6"/>
      </mc:Fallback>
    </mc:AlternateContent>
    <mc:AlternateContent xmlns:mc="http://schemas.openxmlformats.org/markup-compatibility/2006">
      <mc:Choice Requires="x14">
        <control shapeId="1045" r:id="rId22" name="TextBox7">
          <controlPr defaultSize="0" print="0" autoLine="0" autoPict="0" linkedCell="P5" r:id="rId23">
            <anchor moveWithCells="1">
              <from>
                <xdr:col>6</xdr:col>
                <xdr:colOff>609600</xdr:colOff>
                <xdr:row>16</xdr:row>
                <xdr:rowOff>0</xdr:rowOff>
              </from>
              <to>
                <xdr:col>8</xdr:col>
                <xdr:colOff>504825</xdr:colOff>
                <xdr:row>17</xdr:row>
                <xdr:rowOff>104775</xdr:rowOff>
              </to>
            </anchor>
          </controlPr>
        </control>
      </mc:Choice>
      <mc:Fallback>
        <control shapeId="1045" r:id="rId22" name="TextBox7"/>
      </mc:Fallback>
    </mc:AlternateContent>
    <mc:AlternateContent xmlns:mc="http://schemas.openxmlformats.org/markup-compatibility/2006">
      <mc:Choice Requires="x14">
        <control shapeId="1046" r:id="rId24" name="TextBox8">
          <controlPr defaultSize="0" print="0" autoLine="0" autoPict="0" linkedCell="P10" r:id="rId25">
            <anchor moveWithCells="1">
              <from>
                <xdr:col>7</xdr:col>
                <xdr:colOff>0</xdr:colOff>
                <xdr:row>25</xdr:row>
                <xdr:rowOff>0</xdr:rowOff>
              </from>
              <to>
                <xdr:col>9</xdr:col>
                <xdr:colOff>38100</xdr:colOff>
                <xdr:row>27</xdr:row>
                <xdr:rowOff>0</xdr:rowOff>
              </to>
            </anchor>
          </controlPr>
        </control>
      </mc:Choice>
      <mc:Fallback>
        <control shapeId="1046" r:id="rId24" name="TextBox8"/>
      </mc:Fallback>
    </mc:AlternateContent>
    <mc:AlternateContent xmlns:mc="http://schemas.openxmlformats.org/markup-compatibility/2006">
      <mc:Choice Requires="x14">
        <control shapeId="1054" r:id="rId26" name="TextBox9">
          <controlPr defaultSize="0" autoLine="0" autoPict="0" linkedCell="C39" r:id="rId27">
            <anchor moveWithCells="1">
              <from>
                <xdr:col>7</xdr:col>
                <xdr:colOff>19050</xdr:colOff>
                <xdr:row>29</xdr:row>
                <xdr:rowOff>28575</xdr:rowOff>
              </from>
              <to>
                <xdr:col>9</xdr:col>
                <xdr:colOff>0</xdr:colOff>
                <xdr:row>35</xdr:row>
                <xdr:rowOff>133350</xdr:rowOff>
              </to>
            </anchor>
          </controlPr>
        </control>
      </mc:Choice>
      <mc:Fallback>
        <control shapeId="1054" r:id="rId26" name="TextBox9"/>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A1:X107"/>
  <sheetViews>
    <sheetView topLeftCell="A22" zoomScale="70" zoomScaleNormal="70" workbookViewId="0">
      <selection activeCell="G34" sqref="G34"/>
    </sheetView>
  </sheetViews>
  <sheetFormatPr defaultRowHeight="15" x14ac:dyDescent="0.25"/>
  <cols>
    <col min="1" max="1" width="34.7109375" bestFit="1" customWidth="1"/>
    <col min="2" max="3" width="35" bestFit="1" customWidth="1"/>
    <col min="4" max="4" width="23.7109375" bestFit="1" customWidth="1"/>
    <col min="5" max="5" width="43.5703125" customWidth="1"/>
    <col min="17" max="17" width="21" customWidth="1"/>
    <col min="18" max="18" width="12.7109375" customWidth="1"/>
    <col min="21" max="21" width="22.42578125" bestFit="1" customWidth="1"/>
    <col min="22" max="22" width="51" bestFit="1" customWidth="1"/>
    <col min="23" max="23" width="12.7109375" bestFit="1" customWidth="1"/>
    <col min="24" max="24" width="8.85546875" customWidth="1"/>
    <col min="25" max="25" width="10.7109375" bestFit="1" customWidth="1"/>
  </cols>
  <sheetData>
    <row r="1" spans="1:24" x14ac:dyDescent="0.25">
      <c r="A1" s="5" t="s">
        <v>712</v>
      </c>
      <c r="B1" s="5" t="s">
        <v>71</v>
      </c>
      <c r="C1" s="8" t="s">
        <v>715</v>
      </c>
    </row>
    <row r="2" spans="1:24" x14ac:dyDescent="0.25">
      <c r="A2" t="str">
        <f>IFERROR(INDEX(Tabel1[Bredde inde],MATCH(E2,Tabel1[Navn],0)),"")</f>
        <v/>
      </c>
      <c r="B2" t="str">
        <f>IFERROR(INDEX(Tabel1[Antal],MATCH(E2,Tabel1[Navn],0)),"")</f>
        <v/>
      </c>
      <c r="C2" t="str">
        <f>IFERROR(A2*B2,"")</f>
        <v/>
      </c>
      <c r="D2" s="5"/>
      <c r="E2" s="5" t="str">
        <f>Renovationsberegner!$A$5&amp;"-"&amp;$M$2&amp;F2</f>
        <v>--1</v>
      </c>
      <c r="F2" s="5">
        <v>-1</v>
      </c>
      <c r="G2" s="5"/>
      <c r="H2" s="5"/>
      <c r="I2" s="5"/>
      <c r="J2" s="5"/>
      <c r="K2" s="5"/>
      <c r="L2" s="5"/>
      <c r="M2" s="5" t="str">
        <f>IFERROR(INDEX(M$2:M$106,MATCH(Renovationsberegner!C5,L$2:L$106,0)),"")</f>
        <v/>
      </c>
      <c r="N2" s="5"/>
      <c r="O2" s="5"/>
      <c r="P2" s="5"/>
      <c r="Q2" s="5"/>
      <c r="R2" s="5"/>
      <c r="S2" s="5"/>
      <c r="T2" s="5"/>
      <c r="U2" s="94" t="s">
        <v>114</v>
      </c>
      <c r="V2" s="94" t="s">
        <v>1175</v>
      </c>
      <c r="X2" s="5"/>
    </row>
    <row r="3" spans="1:24" x14ac:dyDescent="0.25">
      <c r="A3" t="str">
        <f>IFERROR(INDEX(Tabel1[Bredde inde],MATCH(E3,Tabel1[Navn],0)),"")</f>
        <v/>
      </c>
      <c r="B3" t="str">
        <f>IFERROR(INDEX(Tabel1[Antal],MATCH(E3,Tabel1[Navn],0)),"")</f>
        <v/>
      </c>
      <c r="C3" t="str">
        <f t="shared" ref="C3:C21" si="0">IFERROR(A3*B3,"")</f>
        <v/>
      </c>
      <c r="D3" s="5"/>
      <c r="E3" s="5" t="str">
        <f>Renovationsberegner!$A$5&amp;"-"&amp;$M$2&amp;F3</f>
        <v>--2</v>
      </c>
      <c r="F3" s="5">
        <v>-2</v>
      </c>
      <c r="G3" s="5"/>
      <c r="H3" s="5"/>
      <c r="I3" s="5"/>
      <c r="J3" s="5"/>
      <c r="K3" s="5"/>
      <c r="L3" s="5"/>
      <c r="M3" s="5"/>
      <c r="N3" s="5"/>
      <c r="O3" s="5"/>
      <c r="P3" s="5"/>
      <c r="Q3" s="5"/>
      <c r="R3" s="5"/>
      <c r="S3" s="5"/>
      <c r="T3" s="5"/>
      <c r="U3" s="94" t="s">
        <v>1149</v>
      </c>
      <c r="V3" s="104">
        <v>0.49500000000000005</v>
      </c>
      <c r="W3" s="102"/>
      <c r="X3" s="97" t="s">
        <v>1152</v>
      </c>
    </row>
    <row r="4" spans="1:24" x14ac:dyDescent="0.25">
      <c r="A4" t="str">
        <f>IFERROR(INDEX(Tabel1[Bredde inde],MATCH(E4,Tabel1[Navn],0)),"")</f>
        <v/>
      </c>
      <c r="B4" t="str">
        <f>IFERROR(INDEX(Tabel1[Antal],MATCH(E4,Tabel1[Navn],0)),"")</f>
        <v/>
      </c>
      <c r="C4" t="str">
        <f t="shared" si="0"/>
        <v/>
      </c>
      <c r="D4" s="5"/>
      <c r="E4" s="5" t="str">
        <f>Renovationsberegner!$A$5&amp;"-"&amp;$M$2&amp;F4</f>
        <v>--3</v>
      </c>
      <c r="F4" s="5">
        <v>-3</v>
      </c>
      <c r="G4" s="5"/>
      <c r="H4" s="5"/>
      <c r="I4" s="5"/>
      <c r="J4" s="5"/>
      <c r="K4" s="5"/>
      <c r="L4" s="5"/>
      <c r="M4" s="5"/>
      <c r="N4" s="5"/>
      <c r="O4" s="5"/>
      <c r="P4" s="5"/>
      <c r="Q4" s="5"/>
      <c r="R4" s="5"/>
      <c r="S4" s="5"/>
      <c r="T4" s="5"/>
      <c r="U4" s="94" t="s">
        <v>1150</v>
      </c>
      <c r="V4" s="104">
        <v>0.495</v>
      </c>
      <c r="W4" s="102"/>
      <c r="X4" s="97" t="s">
        <v>1153</v>
      </c>
    </row>
    <row r="5" spans="1:24" x14ac:dyDescent="0.25">
      <c r="A5" t="str">
        <f>IFERROR(INDEX(Tabel1[Bredde inde],MATCH(E5,Tabel1[Navn],0)),"")</f>
        <v/>
      </c>
      <c r="B5" t="str">
        <f>IFERROR(INDEX(Tabel1[Antal],MATCH(E5,Tabel1[Navn],0)),"")</f>
        <v/>
      </c>
      <c r="C5" t="str">
        <f t="shared" si="0"/>
        <v/>
      </c>
      <c r="D5" s="5"/>
      <c r="E5" s="5" t="str">
        <f>Renovationsberegner!$A$5&amp;"-"&amp;$M$2&amp;F5</f>
        <v>--4</v>
      </c>
      <c r="F5" s="5">
        <v>-4</v>
      </c>
      <c r="G5" s="5"/>
      <c r="H5" s="5"/>
      <c r="I5" s="5"/>
      <c r="J5" s="5"/>
      <c r="K5" s="5"/>
      <c r="L5" s="5"/>
      <c r="M5" s="5"/>
      <c r="N5" s="5"/>
      <c r="O5" s="5"/>
      <c r="P5" s="5"/>
      <c r="Q5" s="5"/>
      <c r="R5" s="5"/>
      <c r="S5" s="5"/>
      <c r="T5" s="5"/>
      <c r="U5" s="94" t="s">
        <v>1151</v>
      </c>
      <c r="V5" s="104">
        <v>1.1024</v>
      </c>
      <c r="W5" s="102"/>
      <c r="X5" s="97" t="s">
        <v>1154</v>
      </c>
    </row>
    <row r="6" spans="1:24" x14ac:dyDescent="0.25">
      <c r="A6" t="str">
        <f>IFERROR(INDEX(Tabel1[Bredde inde],MATCH(E6,Tabel1[Navn],0)),"")</f>
        <v/>
      </c>
      <c r="B6" t="str">
        <f>IFERROR(INDEX(Tabel1[Antal],MATCH(E6,Tabel1[Navn],0)),"")</f>
        <v/>
      </c>
      <c r="C6" t="str">
        <f t="shared" si="0"/>
        <v/>
      </c>
      <c r="D6" s="5"/>
      <c r="E6" s="5" t="str">
        <f>Renovationsberegner!$A$5&amp;"-"&amp;$M$2&amp;F6</f>
        <v>--5</v>
      </c>
      <c r="F6" s="5">
        <v>-5</v>
      </c>
      <c r="G6" s="5"/>
      <c r="H6" s="5"/>
      <c r="I6" s="5"/>
      <c r="J6" s="5"/>
      <c r="K6" s="5"/>
      <c r="L6" s="5"/>
      <c r="M6" s="5"/>
      <c r="N6" s="5"/>
      <c r="O6" s="5"/>
      <c r="P6" s="5"/>
      <c r="Q6" s="5"/>
      <c r="R6" s="5"/>
      <c r="S6" s="5"/>
      <c r="T6" s="5"/>
      <c r="U6" s="94" t="s">
        <v>1157</v>
      </c>
      <c r="V6" s="104">
        <v>1.1000000000000001</v>
      </c>
    </row>
    <row r="7" spans="1:24" x14ac:dyDescent="0.25">
      <c r="A7" t="str">
        <f>IFERROR(INDEX(Tabel1[Bredde inde],MATCH(E7,Tabel1[Navn],0)),"")</f>
        <v/>
      </c>
      <c r="B7" t="str">
        <f>IFERROR(INDEX(Tabel1[Antal],MATCH(E7,Tabel1[Navn],0)),"")</f>
        <v/>
      </c>
      <c r="C7" t="str">
        <f t="shared" si="0"/>
        <v/>
      </c>
      <c r="D7" s="5"/>
      <c r="E7" s="5" t="str">
        <f>Renovationsberegner!$A$5&amp;"-"&amp;$M$2&amp;F7</f>
        <v>--6</v>
      </c>
      <c r="F7" s="5">
        <v>-6</v>
      </c>
      <c r="G7" s="5"/>
      <c r="H7" s="5"/>
      <c r="I7" s="5"/>
      <c r="J7" s="5"/>
      <c r="K7" s="5"/>
      <c r="L7" s="5"/>
      <c r="M7" s="5"/>
      <c r="N7" s="5"/>
      <c r="O7" s="5"/>
      <c r="P7" s="5"/>
      <c r="Q7" s="5"/>
      <c r="R7" s="5"/>
      <c r="S7" s="5"/>
      <c r="T7" s="5"/>
      <c r="U7" s="94" t="s">
        <v>1158</v>
      </c>
      <c r="V7" s="104">
        <v>1.1000000000000001</v>
      </c>
      <c r="X7" s="97" t="s">
        <v>1172</v>
      </c>
    </row>
    <row r="8" spans="1:24" x14ac:dyDescent="0.25">
      <c r="A8" t="str">
        <f>IFERROR(INDEX(Tabel1[Bredde inde],MATCH(E8,Tabel1[Navn],0)),"")</f>
        <v/>
      </c>
      <c r="B8" t="str">
        <f>IFERROR(INDEX(Tabel1[Antal],MATCH(E8,Tabel1[Navn],0)),"")</f>
        <v/>
      </c>
      <c r="C8" t="str">
        <f t="shared" si="0"/>
        <v/>
      </c>
      <c r="D8" s="5"/>
      <c r="E8" s="5" t="str">
        <f>Renovationsberegner!$A$5&amp;"-"&amp;$M$2&amp;F8</f>
        <v>--7</v>
      </c>
      <c r="F8" s="5">
        <v>-7</v>
      </c>
      <c r="G8" s="5"/>
      <c r="H8" s="5"/>
      <c r="I8" s="5"/>
      <c r="J8" s="5"/>
      <c r="K8" s="5"/>
      <c r="L8" s="5"/>
      <c r="O8" s="5"/>
      <c r="P8" s="5"/>
      <c r="Q8" s="5"/>
      <c r="R8" s="5"/>
      <c r="S8" s="5"/>
      <c r="T8" s="5"/>
      <c r="U8" s="94" t="s">
        <v>1159</v>
      </c>
      <c r="V8" s="104">
        <v>1.5</v>
      </c>
      <c r="W8" s="102"/>
    </row>
    <row r="9" spans="1:24" x14ac:dyDescent="0.25">
      <c r="A9" t="str">
        <f>IFERROR(INDEX(Tabel1[Bredde inde],MATCH(E9,Tabel1[Navn],0)),"")</f>
        <v/>
      </c>
      <c r="B9" t="str">
        <f>IFERROR(INDEX(Tabel1[Antal],MATCH(E9,Tabel1[Navn],0)),"")</f>
        <v/>
      </c>
      <c r="C9" t="str">
        <f t="shared" si="0"/>
        <v/>
      </c>
      <c r="D9" s="5"/>
      <c r="E9" s="5" t="str">
        <f>Renovationsberegner!$A$5&amp;"-"&amp;$M$2&amp;F9</f>
        <v>--8</v>
      </c>
      <c r="F9" s="5">
        <v>-8</v>
      </c>
      <c r="G9" s="5"/>
      <c r="H9" s="5"/>
      <c r="I9" s="5"/>
      <c r="J9" s="5"/>
      <c r="K9" s="5"/>
      <c r="L9" s="5"/>
      <c r="O9" s="5"/>
      <c r="P9" s="5"/>
      <c r="Q9" s="5"/>
      <c r="R9" s="5"/>
      <c r="S9" s="5"/>
      <c r="T9" s="5"/>
      <c r="U9" s="94" t="s">
        <v>688</v>
      </c>
      <c r="V9" s="104">
        <v>1.1000000000000001</v>
      </c>
      <c r="W9" s="102"/>
    </row>
    <row r="10" spans="1:24" x14ac:dyDescent="0.25">
      <c r="A10" t="str">
        <f>IFERROR(INDEX(Tabel1[Bredde inde],MATCH(E10,Tabel1[Navn],0)),"")</f>
        <v/>
      </c>
      <c r="B10" t="str">
        <f>IFERROR(INDEX(Tabel1[Antal],MATCH(E10,Tabel1[Navn],0)),"")</f>
        <v/>
      </c>
      <c r="C10" t="str">
        <f t="shared" si="0"/>
        <v/>
      </c>
      <c r="D10" s="5"/>
      <c r="E10" s="5" t="str">
        <f>Renovationsberegner!$A$5&amp;"-"&amp;$M$2&amp;F10</f>
        <v>--9</v>
      </c>
      <c r="F10" s="5">
        <v>-9</v>
      </c>
      <c r="G10" s="5"/>
      <c r="H10" s="5"/>
      <c r="I10" s="5"/>
      <c r="J10" s="5"/>
      <c r="K10" s="5"/>
      <c r="L10" s="5"/>
      <c r="O10" s="5"/>
      <c r="P10" s="5"/>
      <c r="Q10" s="5"/>
      <c r="R10" s="5"/>
      <c r="S10" s="5"/>
      <c r="T10" s="5"/>
      <c r="U10" s="94" t="s">
        <v>1160</v>
      </c>
      <c r="V10" s="104">
        <v>0.5</v>
      </c>
    </row>
    <row r="11" spans="1:24" x14ac:dyDescent="0.25">
      <c r="A11" t="str">
        <f>IFERROR(INDEX(Tabel1[Bredde inde],MATCH(E11,Tabel1[Navn],0)),"")</f>
        <v/>
      </c>
      <c r="B11" t="str">
        <f>IFERROR(INDEX(Tabel1[Antal],MATCH(E11,Tabel1[Navn],0)),"")</f>
        <v/>
      </c>
      <c r="C11" t="str">
        <f t="shared" si="0"/>
        <v/>
      </c>
      <c r="D11" s="5"/>
      <c r="E11" s="5" t="str">
        <f>Renovationsberegner!$A$5&amp;"-"&amp;$M$2&amp;F11</f>
        <v>--10</v>
      </c>
      <c r="F11" s="5">
        <v>-10</v>
      </c>
      <c r="G11" s="5"/>
      <c r="H11" s="5"/>
      <c r="I11" s="5"/>
      <c r="J11" s="5"/>
      <c r="K11" s="5"/>
      <c r="L11" s="5"/>
      <c r="O11" s="5"/>
      <c r="P11" s="5"/>
      <c r="Q11" s="5"/>
      <c r="R11" s="5"/>
      <c r="S11" s="5"/>
      <c r="T11" s="5"/>
      <c r="U11" s="94" t="s">
        <v>1161</v>
      </c>
      <c r="V11" s="104">
        <v>0.5</v>
      </c>
    </row>
    <row r="12" spans="1:24" x14ac:dyDescent="0.25">
      <c r="A12" t="str">
        <f>IFERROR(INDEX(Tabel1[Bredde inde],MATCH(E12,Tabel1[Navn],0)),"")</f>
        <v/>
      </c>
      <c r="B12" t="str">
        <f>IFERROR(INDEX(Tabel1[Antal],MATCH(E12,Tabel1[Navn],0)),"")</f>
        <v/>
      </c>
      <c r="C12" t="str">
        <f t="shared" si="0"/>
        <v/>
      </c>
      <c r="D12" s="5"/>
      <c r="E12" s="5" t="str">
        <f>Renovationsberegner!$A$5&amp;"-"&amp;$M$2&amp;F12</f>
        <v>--11</v>
      </c>
      <c r="F12" s="5">
        <v>-11</v>
      </c>
      <c r="G12" s="5"/>
      <c r="H12" s="5"/>
      <c r="I12" s="5"/>
      <c r="J12" s="5"/>
      <c r="K12" s="5"/>
      <c r="L12" s="5"/>
      <c r="O12" s="5"/>
      <c r="P12" s="5"/>
      <c r="Q12" s="5"/>
      <c r="R12" s="5"/>
      <c r="S12" s="5"/>
      <c r="T12" s="5"/>
      <c r="U12" s="94" t="s">
        <v>1162</v>
      </c>
      <c r="V12" s="104">
        <v>1.1000000000000001</v>
      </c>
    </row>
    <row r="13" spans="1:24" x14ac:dyDescent="0.25">
      <c r="A13" t="str">
        <f>IFERROR(INDEX(Tabel1[Bredde inde],MATCH(E13,Tabel1[Navn],0)),"")</f>
        <v/>
      </c>
      <c r="B13" t="str">
        <f>IFERROR(INDEX(Tabel1[Antal],MATCH(E13,Tabel1[Navn],0)),"")</f>
        <v/>
      </c>
      <c r="C13" t="str">
        <f t="shared" si="0"/>
        <v/>
      </c>
      <c r="D13" s="5"/>
      <c r="E13" s="5" t="str">
        <f>Renovationsberegner!$A$5&amp;"-"&amp;$M$2&amp;F13</f>
        <v>--12</v>
      </c>
      <c r="F13" s="5">
        <v>-12</v>
      </c>
      <c r="G13" s="5"/>
      <c r="H13" s="5"/>
      <c r="I13" s="5"/>
      <c r="J13" s="5"/>
      <c r="K13" s="5"/>
      <c r="L13" s="5"/>
      <c r="O13" s="5"/>
      <c r="P13" s="5"/>
      <c r="Q13" s="5"/>
      <c r="R13" s="5"/>
      <c r="S13" s="5"/>
      <c r="T13" s="5"/>
      <c r="U13" s="94" t="s">
        <v>20</v>
      </c>
      <c r="V13" s="104">
        <v>1.1000000000000001</v>
      </c>
    </row>
    <row r="14" spans="1:24" x14ac:dyDescent="0.25">
      <c r="A14" t="str">
        <f>IFERROR(INDEX(Tabel1[Bredde inde],MATCH(E14,Tabel1[Navn],0)),"")</f>
        <v/>
      </c>
      <c r="B14" t="str">
        <f>IFERROR(INDEX(Tabel1[Antal],MATCH(E14,Tabel1[Navn],0)),"")</f>
        <v/>
      </c>
      <c r="C14" t="str">
        <f t="shared" si="0"/>
        <v/>
      </c>
      <c r="D14" s="5"/>
      <c r="E14" s="5" t="str">
        <f>Renovationsberegner!$A$5&amp;"-"&amp;$M$2&amp;F14</f>
        <v>--13</v>
      </c>
      <c r="F14" s="5">
        <v>-13</v>
      </c>
      <c r="G14" s="5"/>
      <c r="H14" s="5"/>
      <c r="I14" s="5"/>
      <c r="J14" s="5"/>
      <c r="K14" s="5"/>
      <c r="L14" s="5"/>
      <c r="O14" s="5"/>
      <c r="P14" s="5"/>
      <c r="Q14" s="5"/>
      <c r="R14" s="5"/>
      <c r="S14" s="5"/>
      <c r="T14" s="5"/>
      <c r="U14" s="94" t="s">
        <v>1163</v>
      </c>
      <c r="V14" s="104">
        <v>1.3</v>
      </c>
    </row>
    <row r="15" spans="1:24" x14ac:dyDescent="0.25">
      <c r="A15" t="str">
        <f>IFERROR(INDEX(Tabel1[Bredde inde],MATCH(E15,Tabel1[Navn],0)),"")</f>
        <v/>
      </c>
      <c r="B15" t="str">
        <f>IFERROR(INDEX(Tabel1[Antal],MATCH(E15,Tabel1[Navn],0)),"")</f>
        <v/>
      </c>
      <c r="C15" t="str">
        <f t="shared" si="0"/>
        <v/>
      </c>
      <c r="D15" s="5"/>
      <c r="E15" s="5" t="str">
        <f>Renovationsberegner!$A$5&amp;"-"&amp;$M$2&amp;F15</f>
        <v>--14</v>
      </c>
      <c r="F15" s="5">
        <v>-14</v>
      </c>
      <c r="G15" s="5"/>
      <c r="H15" s="5"/>
      <c r="I15" s="5"/>
      <c r="J15" s="5"/>
      <c r="K15" s="5"/>
      <c r="L15" s="5"/>
      <c r="O15" s="5"/>
      <c r="P15" s="5"/>
      <c r="Q15" s="5"/>
      <c r="R15" s="5"/>
      <c r="S15" s="5"/>
      <c r="T15" s="5"/>
      <c r="U15" s="94" t="s">
        <v>1165</v>
      </c>
      <c r="V15" s="104">
        <v>0.5</v>
      </c>
    </row>
    <row r="16" spans="1:24" x14ac:dyDescent="0.25">
      <c r="A16" t="str">
        <f>IFERROR(INDEX(Tabel1[Bredde inde],MATCH(E16,Tabel1[Navn],0)),"")</f>
        <v/>
      </c>
      <c r="B16" t="str">
        <f>IFERROR(INDEX(Tabel1[Antal],MATCH(E16,Tabel1[Navn],0)),"")</f>
        <v/>
      </c>
      <c r="C16" t="str">
        <f t="shared" si="0"/>
        <v/>
      </c>
      <c r="D16" s="5"/>
      <c r="E16" s="5" t="str">
        <f>Renovationsberegner!$A$5&amp;"-"&amp;$M$2&amp;F16</f>
        <v>--15</v>
      </c>
      <c r="F16" s="5">
        <v>-15</v>
      </c>
      <c r="G16" s="5"/>
      <c r="H16" s="5"/>
      <c r="I16" s="5"/>
      <c r="J16" s="5"/>
      <c r="K16" s="5"/>
      <c r="L16" s="5"/>
      <c r="O16" s="5"/>
      <c r="P16" s="5"/>
      <c r="Q16" s="5"/>
      <c r="R16" s="5"/>
      <c r="S16" s="5"/>
      <c r="T16" s="5"/>
      <c r="U16" s="94" t="s">
        <v>689</v>
      </c>
      <c r="V16" s="104">
        <v>0.5</v>
      </c>
    </row>
    <row r="17" spans="1:22" x14ac:dyDescent="0.25">
      <c r="A17" t="str">
        <f>IFERROR(INDEX(Tabel1[Bredde inde],MATCH(E17,Tabel1[Navn],0)),"")</f>
        <v/>
      </c>
      <c r="B17" t="str">
        <f>IFERROR(INDEX(Tabel1[Antal],MATCH(E17,Tabel1[Navn],0)),"")</f>
        <v/>
      </c>
      <c r="C17" t="str">
        <f t="shared" si="0"/>
        <v/>
      </c>
      <c r="D17" s="5"/>
      <c r="E17" s="5" t="str">
        <f>Renovationsberegner!$A$5&amp;"-"&amp;$M$2&amp;F17</f>
        <v>--16</v>
      </c>
      <c r="F17" s="5">
        <v>-16</v>
      </c>
      <c r="G17" s="5"/>
      <c r="H17" s="5"/>
      <c r="I17" s="5"/>
      <c r="J17" s="5"/>
      <c r="K17" s="5"/>
      <c r="L17" s="5"/>
      <c r="O17" s="5"/>
      <c r="P17" s="5"/>
      <c r="Q17" s="5"/>
      <c r="R17" s="5"/>
      <c r="S17" s="5"/>
      <c r="T17" s="5"/>
      <c r="U17" s="94" t="s">
        <v>1176</v>
      </c>
      <c r="V17" s="104">
        <v>0.5</v>
      </c>
    </row>
    <row r="18" spans="1:22" x14ac:dyDescent="0.25">
      <c r="A18" t="str">
        <f>IFERROR(INDEX(Tabel1[Bredde inde],MATCH(E18,Tabel1[Navn],0)),"")</f>
        <v/>
      </c>
      <c r="B18" t="str">
        <f>IFERROR(INDEX(Tabel1[Antal],MATCH(E18,Tabel1[Navn],0)),"")</f>
        <v/>
      </c>
      <c r="C18" t="str">
        <f t="shared" si="0"/>
        <v/>
      </c>
      <c r="D18" s="5"/>
      <c r="E18" s="5" t="str">
        <f>Renovationsberegner!$A$5&amp;"-"&amp;$M$2&amp;F18</f>
        <v>--17</v>
      </c>
      <c r="F18" s="5">
        <v>-17</v>
      </c>
      <c r="G18" s="5"/>
      <c r="H18" s="5"/>
      <c r="I18" s="5"/>
      <c r="J18" s="5"/>
      <c r="K18" s="5"/>
      <c r="L18" s="5"/>
      <c r="O18" s="5"/>
      <c r="P18" s="5"/>
      <c r="Q18" s="5"/>
      <c r="R18" s="5"/>
      <c r="S18" s="5"/>
      <c r="T18" s="5"/>
      <c r="U18" s="94" t="s">
        <v>1167</v>
      </c>
      <c r="V18" s="104">
        <v>0.5</v>
      </c>
    </row>
    <row r="19" spans="1:22" x14ac:dyDescent="0.25">
      <c r="A19" t="str">
        <f>IFERROR(INDEX(Tabel1[Bredde inde],MATCH(E19,Tabel1[Navn],0)),"")</f>
        <v/>
      </c>
      <c r="B19" t="str">
        <f>IFERROR(INDEX(Tabel1[Antal],MATCH(E19,Tabel1[Navn],0)),"")</f>
        <v/>
      </c>
      <c r="C19" t="str">
        <f t="shared" si="0"/>
        <v/>
      </c>
      <c r="D19" s="5"/>
      <c r="E19" s="5" t="str">
        <f>Renovationsberegner!$A$5&amp;"-"&amp;$M$2&amp;F19</f>
        <v>--18</v>
      </c>
      <c r="F19" s="5">
        <v>-18</v>
      </c>
      <c r="G19" s="5"/>
      <c r="H19" s="5"/>
      <c r="I19" s="5"/>
      <c r="J19" s="5"/>
      <c r="K19" s="5"/>
      <c r="L19" s="5"/>
      <c r="O19" s="5"/>
      <c r="P19" s="5"/>
      <c r="Q19" s="5"/>
      <c r="R19" s="5"/>
      <c r="S19" s="5"/>
      <c r="T19" s="5"/>
      <c r="U19" s="94" t="s">
        <v>1168</v>
      </c>
      <c r="V19" s="104">
        <v>0.5</v>
      </c>
    </row>
    <row r="20" spans="1:22" x14ac:dyDescent="0.25">
      <c r="A20" t="str">
        <f>IFERROR(INDEX(Tabel1[Bredde inde],MATCH(E20,Tabel1[Navn],0)),"")</f>
        <v/>
      </c>
      <c r="B20" t="str">
        <f>IFERROR(INDEX(Tabel1[Antal],MATCH(E20,Tabel1[Navn],0)),"")</f>
        <v/>
      </c>
      <c r="C20" t="str">
        <f t="shared" si="0"/>
        <v/>
      </c>
      <c r="D20" s="5"/>
      <c r="E20" s="5" t="str">
        <f>Renovationsberegner!$A$5&amp;"-"&amp;$M$2&amp;F20</f>
        <v>--19</v>
      </c>
      <c r="F20" s="5">
        <v>-19</v>
      </c>
      <c r="G20" s="18"/>
      <c r="H20" s="18"/>
      <c r="I20" s="18"/>
      <c r="J20" s="18"/>
      <c r="K20" s="18"/>
      <c r="L20" s="5"/>
      <c r="O20" s="18"/>
      <c r="P20" s="5"/>
      <c r="Q20" s="5"/>
      <c r="R20" s="5"/>
      <c r="S20" s="5"/>
      <c r="T20" s="5"/>
      <c r="U20" s="94" t="s">
        <v>29</v>
      </c>
      <c r="V20" s="104">
        <v>0.5</v>
      </c>
    </row>
    <row r="21" spans="1:22" x14ac:dyDescent="0.25">
      <c r="A21" t="str">
        <f>IFERROR(INDEX(Tabel1[Bredde inde],MATCH(E21,Tabel1[Navn],0)),"")</f>
        <v/>
      </c>
      <c r="B21" t="str">
        <f>IFERROR(INDEX(Tabel1[Antal],MATCH(E21,Tabel1[Navn],0)),"")</f>
        <v/>
      </c>
      <c r="C21" t="str">
        <f t="shared" si="0"/>
        <v/>
      </c>
      <c r="D21" s="5"/>
      <c r="E21" s="5" t="str">
        <f>Renovationsberegner!$A$5&amp;"-"&amp;$M$2&amp;F21</f>
        <v>--22</v>
      </c>
      <c r="F21" s="5">
        <v>-22</v>
      </c>
      <c r="G21" s="5"/>
      <c r="H21" s="5"/>
      <c r="I21" s="5"/>
      <c r="J21" s="19"/>
      <c r="K21" s="5"/>
      <c r="L21" s="5"/>
      <c r="O21" s="5"/>
      <c r="P21" s="5"/>
      <c r="Q21" s="5"/>
      <c r="R21" s="5"/>
      <c r="S21" s="5"/>
      <c r="T21" s="5"/>
      <c r="U21" s="94" t="s">
        <v>1169</v>
      </c>
      <c r="V21" s="97" t="s">
        <v>1170</v>
      </c>
    </row>
    <row r="22" spans="1:22" x14ac:dyDescent="0.25">
      <c r="A22" s="5" t="str">
        <f>IFERROR(INDEX(Tabel1[Bredde inde],MATCH(E16,Tabel1[Navn],0)),"")</f>
        <v/>
      </c>
      <c r="B22" s="5" t="str">
        <f>IFERROR(INDEX(Tabel1[Antal],MATCH(E16,Tabel1[Navn],0)),"")</f>
        <v/>
      </c>
      <c r="C22" s="8" t="str">
        <f>IFERROR(A22*B22,"")</f>
        <v/>
      </c>
      <c r="D22" s="5"/>
      <c r="E22" s="5"/>
      <c r="F22" s="5"/>
      <c r="G22" s="5"/>
      <c r="H22" s="5"/>
      <c r="I22" s="5"/>
      <c r="J22" s="19"/>
      <c r="K22" s="5"/>
      <c r="L22" s="5"/>
      <c r="O22" s="5"/>
      <c r="P22" s="5"/>
      <c r="Q22" s="5"/>
      <c r="R22" s="5"/>
      <c r="S22" s="5"/>
      <c r="T22" s="5"/>
      <c r="U22" s="94" t="s">
        <v>17</v>
      </c>
      <c r="V22" s="97" t="s">
        <v>1171</v>
      </c>
    </row>
    <row r="23" spans="1:22" x14ac:dyDescent="0.25">
      <c r="A23" s="5" t="str">
        <f>IFERROR(INDEX(Tabel1[Bredde inde],MATCH(E17,Tabel1[Navn],0)),"")</f>
        <v/>
      </c>
      <c r="B23" s="5" t="str">
        <f>IFERROR(INDEX(Tabel1[Antal],MATCH(E17,Tabel1[Navn],0)),"")</f>
        <v/>
      </c>
      <c r="C23" s="8" t="str">
        <f>IFERROR(A23*B23,"")</f>
        <v/>
      </c>
      <c r="D23" s="5"/>
      <c r="E23" s="5"/>
      <c r="F23" s="5"/>
      <c r="G23" s="5"/>
      <c r="H23" s="5"/>
      <c r="I23" s="5"/>
      <c r="J23" s="19"/>
      <c r="K23" s="5"/>
      <c r="L23" s="5"/>
      <c r="O23" s="5"/>
      <c r="P23" s="5"/>
      <c r="Q23" s="5"/>
      <c r="R23" s="5"/>
      <c r="S23" s="5"/>
      <c r="T23" s="5"/>
      <c r="U23" s="5"/>
    </row>
    <row r="24" spans="1:22" x14ac:dyDescent="0.25">
      <c r="A24" s="5"/>
      <c r="B24" s="5"/>
      <c r="C24" s="5"/>
      <c r="D24" s="5"/>
      <c r="E24" s="5"/>
      <c r="F24" s="5"/>
      <c r="G24" s="5"/>
      <c r="H24" s="5"/>
      <c r="I24" s="5"/>
      <c r="J24" s="5"/>
      <c r="K24" s="5"/>
      <c r="L24" s="5"/>
      <c r="M24" s="5"/>
      <c r="N24" s="5"/>
      <c r="O24" s="5" t="s">
        <v>70</v>
      </c>
      <c r="P24" s="5"/>
      <c r="Q24" s="5" t="s">
        <v>38</v>
      </c>
      <c r="R24" s="5"/>
      <c r="S24" s="5"/>
      <c r="T24" s="5"/>
      <c r="U24" s="94" t="s">
        <v>1173</v>
      </c>
      <c r="V24" s="97" t="s">
        <v>1174</v>
      </c>
    </row>
    <row r="25" spans="1:22" x14ac:dyDescent="0.25">
      <c r="A25" s="5"/>
      <c r="B25" s="5"/>
      <c r="C25" s="5"/>
      <c r="D25" s="5"/>
      <c r="E25" s="5"/>
      <c r="F25" s="5"/>
      <c r="G25" s="5"/>
      <c r="H25" s="5"/>
      <c r="I25" s="5"/>
      <c r="J25" s="5"/>
      <c r="K25" s="5"/>
      <c r="L25" s="5"/>
      <c r="M25" s="5"/>
      <c r="N25" s="5"/>
      <c r="O25" s="5"/>
      <c r="P25" s="5"/>
      <c r="Q25" s="5"/>
      <c r="R25" s="5"/>
      <c r="S25" s="5"/>
      <c r="T25" s="5"/>
      <c r="U25" s="5"/>
    </row>
    <row r="26" spans="1:22" x14ac:dyDescent="0.25">
      <c r="A26" s="5"/>
      <c r="B26" s="5" t="s">
        <v>44</v>
      </c>
      <c r="C26" s="5" t="s">
        <v>45</v>
      </c>
      <c r="D26" s="5" t="s">
        <v>46</v>
      </c>
      <c r="E26" s="5" t="s">
        <v>47</v>
      </c>
      <c r="F26" s="5" t="s">
        <v>48</v>
      </c>
      <c r="G26" s="5" t="s">
        <v>49</v>
      </c>
      <c r="H26" s="5" t="s">
        <v>50</v>
      </c>
      <c r="I26" s="5" t="s">
        <v>51</v>
      </c>
      <c r="J26" s="5" t="s">
        <v>52</v>
      </c>
      <c r="K26" s="5" t="s">
        <v>53</v>
      </c>
      <c r="L26" s="5" t="s">
        <v>42</v>
      </c>
      <c r="M26" s="5" t="s">
        <v>113</v>
      </c>
      <c r="N26" s="5"/>
      <c r="O26" s="5"/>
      <c r="P26" s="5"/>
      <c r="Q26" s="21"/>
      <c r="R26" s="5"/>
      <c r="S26" s="5"/>
      <c r="T26" s="5"/>
      <c r="U26" s="5"/>
    </row>
    <row r="27" spans="1:22" x14ac:dyDescent="0.25">
      <c r="A27" s="5" t="s">
        <v>727</v>
      </c>
      <c r="B27" s="22" t="str">
        <f>"1-60"</f>
        <v>1-60</v>
      </c>
      <c r="C27" s="18" t="s">
        <v>62</v>
      </c>
      <c r="D27" s="18" t="s">
        <v>63</v>
      </c>
      <c r="E27" s="18" t="s">
        <v>64</v>
      </c>
      <c r="F27" s="18" t="s">
        <v>65</v>
      </c>
      <c r="G27" s="18" t="s">
        <v>66</v>
      </c>
      <c r="H27" s="18" t="s">
        <v>67</v>
      </c>
      <c r="I27" s="18" t="s">
        <v>68</v>
      </c>
      <c r="J27" s="18" t="s">
        <v>69</v>
      </c>
      <c r="K27" s="18" t="str">
        <f>"540+"</f>
        <v>540+</v>
      </c>
      <c r="L27" s="23" t="str">
        <f>"1-60"</f>
        <v>1-60</v>
      </c>
      <c r="M27" s="24" t="s">
        <v>115</v>
      </c>
      <c r="N27" s="5"/>
      <c r="O27" s="21" t="str">
        <f>IFERROR(INDEX(Formler!B27:B43,MATCH(Renovationsberegner!A5,Formler!A27:A43,0)),"")</f>
        <v/>
      </c>
      <c r="P27" s="5">
        <v>1</v>
      </c>
      <c r="Q27" s="25" t="s">
        <v>727</v>
      </c>
      <c r="R27" s="21" t="s">
        <v>39</v>
      </c>
      <c r="S27" s="5" t="s">
        <v>721</v>
      </c>
      <c r="T27" s="5"/>
      <c r="U27" s="5"/>
    </row>
    <row r="28" spans="1:22" x14ac:dyDescent="0.25">
      <c r="A28" s="5" t="s">
        <v>35</v>
      </c>
      <c r="B28" s="18" t="s">
        <v>73</v>
      </c>
      <c r="C28" s="18" t="s">
        <v>716</v>
      </c>
      <c r="D28" s="18" t="str">
        <f>""</f>
        <v/>
      </c>
      <c r="E28" s="18" t="str">
        <f>""</f>
        <v/>
      </c>
      <c r="F28" s="18" t="str">
        <f>""</f>
        <v/>
      </c>
      <c r="G28" s="18" t="str">
        <f>""</f>
        <v/>
      </c>
      <c r="H28" s="18" t="str">
        <f>""</f>
        <v/>
      </c>
      <c r="I28" s="18" t="str">
        <f>""</f>
        <v/>
      </c>
      <c r="J28" s="18" t="str">
        <f>""</f>
        <v/>
      </c>
      <c r="K28" s="18" t="str">
        <f>""</f>
        <v/>
      </c>
      <c r="L28" s="26" t="s">
        <v>62</v>
      </c>
      <c r="M28" s="24" t="s">
        <v>116</v>
      </c>
      <c r="N28" s="5"/>
      <c r="O28" s="21" t="str">
        <f>IFERROR(INDEX(Formler!C27:C43,MATCH(Renovationsberegner!A5,Formler!A27:A43,0)),"")</f>
        <v/>
      </c>
      <c r="P28" s="5">
        <v>2</v>
      </c>
      <c r="Q28" s="25" t="s">
        <v>35</v>
      </c>
      <c r="R28" s="25" t="s">
        <v>42</v>
      </c>
      <c r="S28" s="5"/>
      <c r="T28" s="5"/>
      <c r="U28" s="5"/>
    </row>
    <row r="29" spans="1:22" x14ac:dyDescent="0.25">
      <c r="A29" s="5" t="s">
        <v>12</v>
      </c>
      <c r="B29" s="22" t="str">
        <f>"1-40"</f>
        <v>1-40</v>
      </c>
      <c r="C29" s="18" t="s">
        <v>78</v>
      </c>
      <c r="D29" s="18" t="s">
        <v>79</v>
      </c>
      <c r="E29" s="18" t="s">
        <v>80</v>
      </c>
      <c r="F29" s="18" t="s">
        <v>81</v>
      </c>
      <c r="G29" s="18" t="s">
        <v>82</v>
      </c>
      <c r="H29" s="18" t="s">
        <v>83</v>
      </c>
      <c r="I29" s="18" t="s">
        <v>84</v>
      </c>
      <c r="J29" s="18" t="str">
        <f>"340+"</f>
        <v>340+</v>
      </c>
      <c r="K29" s="18" t="str">
        <f>""</f>
        <v/>
      </c>
      <c r="L29" s="26" t="s">
        <v>63</v>
      </c>
      <c r="M29" s="24" t="s">
        <v>117</v>
      </c>
      <c r="N29" s="5"/>
      <c r="O29" s="21" t="str">
        <f>IFERROR(INDEX(Formler!D27:D43,MATCH(Renovationsberegner!A5,Formler!A27:A43,0)),"")</f>
        <v/>
      </c>
      <c r="P29" s="5">
        <v>3</v>
      </c>
      <c r="Q29" s="25" t="s">
        <v>12</v>
      </c>
      <c r="R29" s="25" t="s">
        <v>40</v>
      </c>
      <c r="S29" s="5" t="s">
        <v>720</v>
      </c>
      <c r="T29" s="5"/>
      <c r="U29" s="5"/>
    </row>
    <row r="30" spans="1:22" x14ac:dyDescent="0.25">
      <c r="A30" s="94" t="s">
        <v>951</v>
      </c>
      <c r="B30" s="95" t="str">
        <f>"1-40"</f>
        <v>1-40</v>
      </c>
      <c r="C30" s="96" t="s">
        <v>78</v>
      </c>
      <c r="D30" s="96" t="s">
        <v>79</v>
      </c>
      <c r="E30" s="96" t="s">
        <v>80</v>
      </c>
      <c r="F30" s="96" t="s">
        <v>81</v>
      </c>
      <c r="G30" s="96" t="s">
        <v>82</v>
      </c>
      <c r="H30" s="96" t="s">
        <v>83</v>
      </c>
      <c r="I30" s="96" t="s">
        <v>84</v>
      </c>
      <c r="J30" s="96" t="str">
        <f>"340+"</f>
        <v>340+</v>
      </c>
      <c r="K30" s="96" t="str">
        <f>""</f>
        <v/>
      </c>
      <c r="L30" s="26" t="s">
        <v>64</v>
      </c>
      <c r="M30" s="24" t="s">
        <v>118</v>
      </c>
      <c r="N30" s="5"/>
      <c r="O30" s="21" t="str">
        <f>IFERROR(INDEX(Formler!E27:E43,MATCH(Renovationsberegner!A5,Formler!A27:A43,0)),"")</f>
        <v/>
      </c>
      <c r="P30" s="5">
        <v>4</v>
      </c>
      <c r="Q30" s="93" t="s">
        <v>951</v>
      </c>
      <c r="R30" s="93" t="s">
        <v>40</v>
      </c>
      <c r="S30" s="94" t="s">
        <v>720</v>
      </c>
      <c r="T30" s="5"/>
      <c r="U30" s="5"/>
    </row>
    <row r="31" spans="1:22" x14ac:dyDescent="0.25">
      <c r="A31" s="5" t="s">
        <v>13</v>
      </c>
      <c r="B31" s="18" t="str">
        <f>"1-20"</f>
        <v>1-20</v>
      </c>
      <c r="C31" s="22" t="s">
        <v>74</v>
      </c>
      <c r="D31" s="18" t="s">
        <v>75</v>
      </c>
      <c r="E31" s="18" t="s">
        <v>76</v>
      </c>
      <c r="F31" s="18" t="s">
        <v>77</v>
      </c>
      <c r="G31" s="18" t="s">
        <v>85</v>
      </c>
      <c r="H31" s="18" t="s">
        <v>86</v>
      </c>
      <c r="I31" s="18" t="s">
        <v>87</v>
      </c>
      <c r="J31" s="18" t="s">
        <v>88</v>
      </c>
      <c r="K31" s="18" t="str">
        <f>"180+"</f>
        <v>180+</v>
      </c>
      <c r="L31" s="26" t="s">
        <v>65</v>
      </c>
      <c r="M31" s="24" t="s">
        <v>119</v>
      </c>
      <c r="N31" s="5"/>
      <c r="O31" s="21" t="str">
        <f>IFERROR(INDEX(Formler!F27:F43,MATCH(Renovationsberegner!A5,Formler!A27:A43,0)),"")</f>
        <v/>
      </c>
      <c r="P31" s="5">
        <v>5</v>
      </c>
      <c r="Q31" s="25" t="s">
        <v>13</v>
      </c>
      <c r="R31" s="25" t="s">
        <v>41</v>
      </c>
      <c r="S31" s="5" t="s">
        <v>722</v>
      </c>
      <c r="T31" s="5"/>
      <c r="U31" s="5"/>
    </row>
    <row r="32" spans="1:22" x14ac:dyDescent="0.25">
      <c r="A32" s="5" t="s">
        <v>30</v>
      </c>
      <c r="B32" s="18" t="s">
        <v>89</v>
      </c>
      <c r="C32" s="18" t="s">
        <v>90</v>
      </c>
      <c r="D32" s="18" t="str">
        <f>""</f>
        <v/>
      </c>
      <c r="E32" s="18" t="str">
        <f>""</f>
        <v/>
      </c>
      <c r="F32" s="18" t="str">
        <f>""</f>
        <v/>
      </c>
      <c r="G32" s="18" t="str">
        <f>""</f>
        <v/>
      </c>
      <c r="H32" s="18" t="str">
        <f>""</f>
        <v/>
      </c>
      <c r="I32" s="18" t="str">
        <f>""</f>
        <v/>
      </c>
      <c r="J32" s="18" t="str">
        <f>""</f>
        <v/>
      </c>
      <c r="K32" s="18" t="str">
        <f>""</f>
        <v/>
      </c>
      <c r="L32" s="26" t="s">
        <v>66</v>
      </c>
      <c r="M32" s="24" t="s">
        <v>120</v>
      </c>
      <c r="N32" s="5"/>
      <c r="O32" s="21" t="str">
        <f>IFERROR(INDEX(Formler!G27:G43,MATCH(Renovationsberegner!A5,Formler!A27:A43,0)),"")</f>
        <v/>
      </c>
      <c r="P32" s="5">
        <v>6</v>
      </c>
      <c r="Q32" s="25" t="s">
        <v>30</v>
      </c>
      <c r="R32" s="25" t="s">
        <v>42</v>
      </c>
      <c r="S32" s="5"/>
      <c r="T32" s="5"/>
      <c r="U32" s="5"/>
    </row>
    <row r="33" spans="1:21" x14ac:dyDescent="0.25">
      <c r="A33" s="5" t="s">
        <v>33</v>
      </c>
      <c r="B33" s="18" t="s">
        <v>672</v>
      </c>
      <c r="C33" s="18" t="s">
        <v>671</v>
      </c>
      <c r="D33" s="18" t="str">
        <f>""</f>
        <v/>
      </c>
      <c r="E33" s="18" t="str">
        <f>""</f>
        <v/>
      </c>
      <c r="F33" s="18" t="str">
        <f>""</f>
        <v/>
      </c>
      <c r="G33" s="18" t="str">
        <f>""</f>
        <v/>
      </c>
      <c r="H33" s="18" t="str">
        <f>""</f>
        <v/>
      </c>
      <c r="I33" s="18" t="str">
        <f>""</f>
        <v/>
      </c>
      <c r="J33" s="18" t="str">
        <f>""</f>
        <v/>
      </c>
      <c r="K33" s="18" t="str">
        <f>""</f>
        <v/>
      </c>
      <c r="L33" s="26" t="s">
        <v>67</v>
      </c>
      <c r="M33" s="24" t="s">
        <v>121</v>
      </c>
      <c r="N33" s="5"/>
      <c r="O33" s="21" t="str">
        <f>IFERROR(INDEX(Formler!H27:H43,MATCH(Renovationsberegner!A5,Formler!A27:A43,0)),"")</f>
        <v/>
      </c>
      <c r="P33" s="5">
        <v>7</v>
      </c>
      <c r="Q33" s="25" t="s">
        <v>33</v>
      </c>
      <c r="R33" s="25" t="s">
        <v>42</v>
      </c>
      <c r="S33" s="5"/>
      <c r="T33" s="5"/>
      <c r="U33" s="5"/>
    </row>
    <row r="34" spans="1:21" x14ac:dyDescent="0.25">
      <c r="A34" s="5" t="s">
        <v>728</v>
      </c>
      <c r="B34" s="18" t="str">
        <f>"1-100"</f>
        <v>1-100</v>
      </c>
      <c r="C34" s="18" t="s">
        <v>93</v>
      </c>
      <c r="D34" s="18" t="s">
        <v>94</v>
      </c>
      <c r="E34" s="18" t="s">
        <v>95</v>
      </c>
      <c r="F34" s="18" t="s">
        <v>96</v>
      </c>
      <c r="G34" s="18" t="str">
        <f>""</f>
        <v/>
      </c>
      <c r="H34" s="18" t="str">
        <f>""</f>
        <v/>
      </c>
      <c r="I34" s="18" t="str">
        <f>""</f>
        <v/>
      </c>
      <c r="J34" s="18" t="str">
        <f>""</f>
        <v/>
      </c>
      <c r="K34" s="18" t="str">
        <f>""</f>
        <v/>
      </c>
      <c r="L34" s="26" t="s">
        <v>68</v>
      </c>
      <c r="M34" s="24" t="s">
        <v>122</v>
      </c>
      <c r="N34" s="5"/>
      <c r="O34" s="21" t="str">
        <f>IFERROR(INDEX(Formler!I27:I43,MATCH(Renovationsberegner!A5,Formler!A27:A43,0)),"")</f>
        <v/>
      </c>
      <c r="P34" s="5">
        <v>8</v>
      </c>
      <c r="Q34" s="25" t="s">
        <v>728</v>
      </c>
      <c r="R34" s="25" t="s">
        <v>70</v>
      </c>
      <c r="S34" s="5"/>
      <c r="T34" s="5"/>
      <c r="U34" s="5"/>
    </row>
    <row r="35" spans="1:21" x14ac:dyDescent="0.25">
      <c r="A35" s="5" t="s">
        <v>24</v>
      </c>
      <c r="B35" s="18" t="s">
        <v>91</v>
      </c>
      <c r="C35" s="18" t="s">
        <v>92</v>
      </c>
      <c r="D35" s="18" t="str">
        <f>""</f>
        <v/>
      </c>
      <c r="E35" s="18" t="str">
        <f>""</f>
        <v/>
      </c>
      <c r="F35" s="18" t="str">
        <f>""</f>
        <v/>
      </c>
      <c r="G35" s="18" t="str">
        <f>""</f>
        <v/>
      </c>
      <c r="H35" s="18" t="str">
        <f>""</f>
        <v/>
      </c>
      <c r="I35" s="18" t="str">
        <f>""</f>
        <v/>
      </c>
      <c r="J35" s="18" t="str">
        <f>""</f>
        <v/>
      </c>
      <c r="K35" s="18" t="str">
        <f>""</f>
        <v/>
      </c>
      <c r="L35" s="26" t="s">
        <v>69</v>
      </c>
      <c r="M35" s="24" t="s">
        <v>123</v>
      </c>
      <c r="N35" s="5"/>
      <c r="O35" s="106" t="str">
        <f>IFERROR(INDEX(Formler!J27:J43,MATCH(Renovationsberegner!A5,Formler!A27:A43,0)),"")</f>
        <v/>
      </c>
      <c r="P35" s="5">
        <v>9</v>
      </c>
      <c r="Q35" s="25" t="s">
        <v>24</v>
      </c>
      <c r="R35" s="25" t="s">
        <v>42</v>
      </c>
      <c r="S35" s="5"/>
      <c r="T35" s="5"/>
      <c r="U35" s="5"/>
    </row>
    <row r="36" spans="1:21" x14ac:dyDescent="0.25">
      <c r="A36" s="5" t="s">
        <v>31</v>
      </c>
      <c r="B36" s="18" t="s">
        <v>97</v>
      </c>
      <c r="C36" s="18" t="s">
        <v>98</v>
      </c>
      <c r="D36" s="18" t="str">
        <f>""</f>
        <v/>
      </c>
      <c r="E36" s="18" t="str">
        <f>""</f>
        <v/>
      </c>
      <c r="F36" s="18" t="str">
        <f>""</f>
        <v/>
      </c>
      <c r="G36" s="18" t="str">
        <f>""</f>
        <v/>
      </c>
      <c r="H36" s="18" t="str">
        <f>""</f>
        <v/>
      </c>
      <c r="I36" s="18" t="str">
        <f>""</f>
        <v/>
      </c>
      <c r="J36" s="18" t="str">
        <f>""</f>
        <v/>
      </c>
      <c r="K36" s="18" t="str">
        <f>""</f>
        <v/>
      </c>
      <c r="L36" s="26" t="str">
        <f>"540+"</f>
        <v>540+</v>
      </c>
      <c r="M36" s="24" t="s">
        <v>124</v>
      </c>
      <c r="N36" s="5"/>
      <c r="O36" s="21" t="str">
        <f>IFERROR(INDEX(Formler!K27:K43,MATCH(Renovationsberegner!A5,Formler!A27:A43,0)),"")</f>
        <v/>
      </c>
      <c r="P36" s="5">
        <v>10</v>
      </c>
      <c r="Q36" s="25" t="s">
        <v>31</v>
      </c>
      <c r="R36" s="25" t="s">
        <v>42</v>
      </c>
      <c r="S36" s="5"/>
      <c r="T36" s="5"/>
      <c r="U36" s="5"/>
    </row>
    <row r="37" spans="1:21" x14ac:dyDescent="0.25">
      <c r="A37" s="5" t="s">
        <v>34</v>
      </c>
      <c r="B37" s="18" t="s">
        <v>99</v>
      </c>
      <c r="C37" s="18" t="str">
        <f>""</f>
        <v/>
      </c>
      <c r="D37" s="18" t="str">
        <f>""</f>
        <v/>
      </c>
      <c r="E37" s="18" t="str">
        <f>""</f>
        <v/>
      </c>
      <c r="F37" s="18" t="str">
        <f>""</f>
        <v/>
      </c>
      <c r="G37" s="18" t="str">
        <f>""</f>
        <v/>
      </c>
      <c r="H37" s="18" t="str">
        <f>""</f>
        <v/>
      </c>
      <c r="I37" s="18" t="str">
        <f>""</f>
        <v/>
      </c>
      <c r="J37" s="18" t="str">
        <f>""</f>
        <v/>
      </c>
      <c r="K37" s="18" t="str">
        <f>""</f>
        <v/>
      </c>
      <c r="L37" s="27" t="str">
        <f>"1-40"</f>
        <v>1-40</v>
      </c>
      <c r="M37" s="24" t="s">
        <v>167</v>
      </c>
      <c r="N37" s="5"/>
      <c r="O37" s="7"/>
      <c r="P37" s="5"/>
      <c r="Q37" s="25" t="s">
        <v>34</v>
      </c>
      <c r="R37" s="25" t="s">
        <v>42</v>
      </c>
      <c r="S37" s="5"/>
      <c r="T37" s="5"/>
      <c r="U37" s="5"/>
    </row>
    <row r="38" spans="1:21" x14ac:dyDescent="0.25">
      <c r="A38" s="5" t="s">
        <v>23</v>
      </c>
      <c r="B38" s="18" t="str">
        <f>"1-200"</f>
        <v>1-200</v>
      </c>
      <c r="C38" s="18" t="s">
        <v>100</v>
      </c>
      <c r="D38" s="18" t="s">
        <v>101</v>
      </c>
      <c r="E38" s="18" t="s">
        <v>102</v>
      </c>
      <c r="F38" s="18" t="s">
        <v>103</v>
      </c>
      <c r="G38" s="18" t="s">
        <v>104</v>
      </c>
      <c r="H38" s="18" t="s">
        <v>105</v>
      </c>
      <c r="I38" s="18" t="str">
        <f>"1400+"</f>
        <v>1400+</v>
      </c>
      <c r="J38" s="18" t="str">
        <f>""</f>
        <v/>
      </c>
      <c r="K38" s="18" t="str">
        <f>""</f>
        <v/>
      </c>
      <c r="L38" s="26" t="s">
        <v>78</v>
      </c>
      <c r="M38" s="24" t="s">
        <v>168</v>
      </c>
      <c r="N38" s="5"/>
      <c r="O38" s="5"/>
      <c r="P38" s="5"/>
      <c r="Q38" s="25" t="s">
        <v>23</v>
      </c>
      <c r="R38" s="25" t="s">
        <v>703</v>
      </c>
      <c r="S38" s="5" t="s">
        <v>723</v>
      </c>
      <c r="T38" s="5"/>
      <c r="U38" s="5"/>
    </row>
    <row r="39" spans="1:21" x14ac:dyDescent="0.25">
      <c r="A39" s="94" t="s">
        <v>950</v>
      </c>
      <c r="B39" s="96" t="str">
        <f>"1-200"</f>
        <v>1-200</v>
      </c>
      <c r="C39" s="96" t="s">
        <v>100</v>
      </c>
      <c r="D39" s="96" t="s">
        <v>101</v>
      </c>
      <c r="E39" s="96" t="s">
        <v>102</v>
      </c>
      <c r="F39" s="96" t="s">
        <v>103</v>
      </c>
      <c r="G39" s="96" t="s">
        <v>104</v>
      </c>
      <c r="H39" s="96" t="s">
        <v>105</v>
      </c>
      <c r="I39" s="96" t="str">
        <f>"1400+"</f>
        <v>1400+</v>
      </c>
      <c r="J39" s="97" t="str">
        <f>""</f>
        <v/>
      </c>
      <c r="K39" s="97" t="str">
        <f>""</f>
        <v/>
      </c>
      <c r="L39" s="26" t="s">
        <v>79</v>
      </c>
      <c r="M39" s="24" t="s">
        <v>169</v>
      </c>
      <c r="N39" s="5"/>
      <c r="O39" s="5"/>
      <c r="P39" s="5"/>
      <c r="Q39" s="92" t="s">
        <v>950</v>
      </c>
      <c r="R39" s="93" t="s">
        <v>703</v>
      </c>
      <c r="S39" s="94" t="s">
        <v>723</v>
      </c>
      <c r="T39" s="5"/>
      <c r="U39" s="5"/>
    </row>
    <row r="40" spans="1:21" x14ac:dyDescent="0.25">
      <c r="A40" s="5" t="s">
        <v>28</v>
      </c>
      <c r="B40" s="18" t="s">
        <v>665</v>
      </c>
      <c r="C40" s="18" t="s">
        <v>666</v>
      </c>
      <c r="D40" s="18" t="str">
        <f>""</f>
        <v/>
      </c>
      <c r="E40" s="18" t="str">
        <f>""</f>
        <v/>
      </c>
      <c r="F40" s="18" t="str">
        <f>""</f>
        <v/>
      </c>
      <c r="G40" s="18" t="str">
        <f>""</f>
        <v/>
      </c>
      <c r="H40" s="18" t="str">
        <f>""</f>
        <v/>
      </c>
      <c r="I40" s="18" t="str">
        <f>""</f>
        <v/>
      </c>
      <c r="J40" s="18" t="str">
        <f>""</f>
        <v/>
      </c>
      <c r="K40" s="18" t="str">
        <f>""</f>
        <v/>
      </c>
      <c r="L40" s="26" t="s">
        <v>80</v>
      </c>
      <c r="M40" s="24" t="s">
        <v>170</v>
      </c>
      <c r="N40" s="5"/>
      <c r="O40" s="5"/>
      <c r="P40" s="5"/>
      <c r="Q40" s="25" t="s">
        <v>28</v>
      </c>
      <c r="R40" s="25" t="s">
        <v>42</v>
      </c>
      <c r="S40" s="5" t="s">
        <v>721</v>
      </c>
      <c r="T40" s="5"/>
      <c r="U40" s="5"/>
    </row>
    <row r="41" spans="1:21" x14ac:dyDescent="0.25">
      <c r="A41" s="5" t="s">
        <v>26</v>
      </c>
      <c r="B41" s="18" t="str">
        <f>"1-10"</f>
        <v>1-10</v>
      </c>
      <c r="C41" s="22" t="str">
        <f>"11-20"</f>
        <v>11-20</v>
      </c>
      <c r="D41" s="18" t="s">
        <v>112</v>
      </c>
      <c r="E41" s="18" t="str">
        <f>"30+"</f>
        <v>30+</v>
      </c>
      <c r="F41" s="18" t="str">
        <f>""</f>
        <v/>
      </c>
      <c r="G41" s="18" t="str">
        <f>""</f>
        <v/>
      </c>
      <c r="H41" s="18" t="str">
        <f>""</f>
        <v/>
      </c>
      <c r="I41" s="18" t="str">
        <f>""</f>
        <v/>
      </c>
      <c r="J41" s="18" t="str">
        <f>""</f>
        <v/>
      </c>
      <c r="K41" s="18" t="str">
        <f>""</f>
        <v/>
      </c>
      <c r="L41" s="26" t="s">
        <v>81</v>
      </c>
      <c r="M41" s="24" t="s">
        <v>171</v>
      </c>
      <c r="N41" s="5"/>
      <c r="O41" s="5"/>
      <c r="P41" s="5"/>
      <c r="Q41" s="25" t="s">
        <v>26</v>
      </c>
      <c r="R41" s="25" t="s">
        <v>39</v>
      </c>
      <c r="S41" s="5" t="s">
        <v>721</v>
      </c>
      <c r="T41" s="5"/>
      <c r="U41" s="5"/>
    </row>
    <row r="42" spans="1:21" x14ac:dyDescent="0.25">
      <c r="A42" s="5" t="s">
        <v>16</v>
      </c>
      <c r="B42" s="18" t="s">
        <v>72</v>
      </c>
      <c r="C42" s="18" t="s">
        <v>106</v>
      </c>
      <c r="D42" s="18" t="s">
        <v>107</v>
      </c>
      <c r="E42" s="18" t="str">
        <f>""</f>
        <v/>
      </c>
      <c r="F42" s="18" t="str">
        <f>""</f>
        <v/>
      </c>
      <c r="G42" s="18" t="str">
        <f>""</f>
        <v/>
      </c>
      <c r="H42" s="18" t="str">
        <f>""</f>
        <v/>
      </c>
      <c r="I42" s="18" t="str">
        <f>""</f>
        <v/>
      </c>
      <c r="J42" s="18" t="str">
        <f>""</f>
        <v/>
      </c>
      <c r="K42" s="18" t="str">
        <f>""</f>
        <v/>
      </c>
      <c r="L42" s="26" t="s">
        <v>82</v>
      </c>
      <c r="M42" s="24" t="s">
        <v>172</v>
      </c>
      <c r="N42" s="5"/>
      <c r="O42" s="5"/>
      <c r="P42" s="5"/>
      <c r="Q42" s="25" t="s">
        <v>16</v>
      </c>
      <c r="R42" s="25" t="s">
        <v>39</v>
      </c>
      <c r="S42" s="5" t="s">
        <v>721</v>
      </c>
      <c r="T42" s="5"/>
      <c r="U42" s="5"/>
    </row>
    <row r="43" spans="1:21" x14ac:dyDescent="0.25">
      <c r="A43" s="5" t="s">
        <v>22</v>
      </c>
      <c r="B43" s="18" t="str">
        <f>"1-25"</f>
        <v>1-25</v>
      </c>
      <c r="C43" s="18" t="s">
        <v>108</v>
      </c>
      <c r="D43" s="18" t="s">
        <v>109</v>
      </c>
      <c r="E43" s="18" t="s">
        <v>1293</v>
      </c>
      <c r="F43" s="18" t="str">
        <f>"100+"</f>
        <v>100+</v>
      </c>
      <c r="G43" s="18" t="str">
        <f>""</f>
        <v/>
      </c>
      <c r="H43" s="18" t="str">
        <f>""</f>
        <v/>
      </c>
      <c r="I43" s="18" t="str">
        <f>""</f>
        <v/>
      </c>
      <c r="J43" s="18" t="str">
        <f>""</f>
        <v/>
      </c>
      <c r="K43" s="18" t="str">
        <f>""</f>
        <v/>
      </c>
      <c r="L43" s="26" t="s">
        <v>83</v>
      </c>
      <c r="M43" s="24" t="s">
        <v>173</v>
      </c>
      <c r="N43" s="5"/>
      <c r="O43" s="5"/>
      <c r="P43" s="5"/>
      <c r="Q43" s="28" t="s">
        <v>22</v>
      </c>
      <c r="R43" s="28" t="s">
        <v>39</v>
      </c>
      <c r="S43" s="5"/>
      <c r="T43" s="5"/>
      <c r="U43" s="5"/>
    </row>
    <row r="44" spans="1:21" x14ac:dyDescent="0.25">
      <c r="A44" s="5"/>
      <c r="B44" s="5"/>
      <c r="C44" s="5"/>
      <c r="D44" s="5"/>
      <c r="E44" s="5"/>
      <c r="F44" s="5"/>
      <c r="G44" s="5"/>
      <c r="H44" s="5"/>
      <c r="I44" s="5"/>
      <c r="J44" s="5"/>
      <c r="K44" s="5"/>
      <c r="L44" s="26" t="s">
        <v>84</v>
      </c>
      <c r="M44" s="24" t="s">
        <v>174</v>
      </c>
      <c r="N44" s="5"/>
      <c r="O44" s="5"/>
      <c r="P44" s="5"/>
      <c r="Q44" s="5"/>
      <c r="R44" s="5"/>
      <c r="S44" s="5"/>
      <c r="T44" s="5"/>
      <c r="U44" s="5"/>
    </row>
    <row r="45" spans="1:21" x14ac:dyDescent="0.25">
      <c r="D45" s="5"/>
      <c r="E45" s="5"/>
      <c r="F45" s="5"/>
      <c r="G45" s="5"/>
      <c r="H45" s="5"/>
      <c r="I45" s="5"/>
      <c r="J45" s="5"/>
      <c r="K45" s="5"/>
      <c r="L45" s="26" t="str">
        <f>"340+"</f>
        <v>340+</v>
      </c>
      <c r="M45" s="24" t="s">
        <v>175</v>
      </c>
      <c r="N45" s="5"/>
      <c r="O45" s="5"/>
      <c r="P45" s="5"/>
      <c r="Q45" s="5"/>
      <c r="R45" s="5"/>
      <c r="S45" s="5"/>
      <c r="T45" s="5"/>
      <c r="U45" s="5"/>
    </row>
    <row r="46" spans="1:21" x14ac:dyDescent="0.25">
      <c r="D46" s="5"/>
      <c r="E46" s="5"/>
      <c r="F46" s="5"/>
      <c r="G46" s="5"/>
      <c r="H46" s="5"/>
      <c r="I46" s="5"/>
      <c r="J46" s="5"/>
      <c r="K46" s="5"/>
      <c r="L46" s="26" t="str">
        <f>"1-20"</f>
        <v>1-20</v>
      </c>
      <c r="M46" s="24" t="s">
        <v>607</v>
      </c>
      <c r="N46" s="7"/>
      <c r="O46" s="5"/>
      <c r="P46" s="5"/>
      <c r="Q46" s="5"/>
      <c r="R46" s="5"/>
      <c r="S46" s="5"/>
      <c r="T46" s="5"/>
      <c r="U46" s="5"/>
    </row>
    <row r="47" spans="1:21" x14ac:dyDescent="0.25">
      <c r="A47" s="6" t="s">
        <v>696</v>
      </c>
      <c r="B47" s="5" t="str">
        <f>Renovationsberegner!R3</f>
        <v/>
      </c>
      <c r="C47" s="5">
        <f t="shared" ref="C47:C53" si="1">IF(LEN(B47)&gt;0,1000,0)</f>
        <v>0</v>
      </c>
      <c r="D47" s="5"/>
      <c r="E47" s="5"/>
      <c r="F47" s="5"/>
      <c r="G47" s="5"/>
      <c r="H47" s="5"/>
      <c r="I47" s="5"/>
      <c r="J47" s="19"/>
      <c r="K47" s="5"/>
      <c r="L47" s="27" t="s">
        <v>74</v>
      </c>
      <c r="M47" s="24" t="s">
        <v>608</v>
      </c>
      <c r="N47" s="29"/>
      <c r="O47" s="5"/>
      <c r="P47" s="5"/>
      <c r="Q47" s="5"/>
      <c r="R47" s="5"/>
      <c r="S47" s="5"/>
      <c r="T47" s="5"/>
      <c r="U47" s="5"/>
    </row>
    <row r="48" spans="1:21" x14ac:dyDescent="0.25">
      <c r="A48" s="5" t="s">
        <v>702</v>
      </c>
      <c r="B48" s="5" t="str">
        <f>IF(LEN(B50)&gt;3,", ",IF(LEN(B49)&gt;3,", ",""))</f>
        <v/>
      </c>
      <c r="C48" s="5">
        <f t="shared" si="1"/>
        <v>0</v>
      </c>
      <c r="D48" s="5"/>
      <c r="E48" s="5"/>
      <c r="F48" s="5"/>
      <c r="G48" s="5"/>
      <c r="H48" s="5"/>
      <c r="I48" s="5"/>
      <c r="J48" s="19"/>
      <c r="K48" s="5"/>
      <c r="L48" s="26" t="s">
        <v>75</v>
      </c>
      <c r="M48" s="24" t="s">
        <v>610</v>
      </c>
      <c r="N48" s="29"/>
      <c r="O48" s="7"/>
      <c r="P48" s="7"/>
      <c r="Q48" s="7"/>
      <c r="R48" s="5"/>
      <c r="S48" s="5"/>
      <c r="T48" s="5"/>
      <c r="U48" s="5"/>
    </row>
    <row r="49" spans="1:21" x14ac:dyDescent="0.25">
      <c r="A49" s="6" t="s">
        <v>694</v>
      </c>
      <c r="B49" s="5" t="str">
        <f>Renovationsberegner!P4</f>
        <v/>
      </c>
      <c r="C49" s="5">
        <f t="shared" si="1"/>
        <v>0</v>
      </c>
      <c r="D49" s="5"/>
      <c r="E49" s="5"/>
      <c r="F49" s="5"/>
      <c r="G49" s="5"/>
      <c r="H49" s="5"/>
      <c r="I49" s="5"/>
      <c r="J49" s="5"/>
      <c r="K49" s="5"/>
      <c r="L49" s="26" t="s">
        <v>76</v>
      </c>
      <c r="M49" s="24" t="s">
        <v>609</v>
      </c>
      <c r="N49" s="29"/>
      <c r="O49" s="7"/>
      <c r="P49" s="7"/>
      <c r="Q49" s="5"/>
      <c r="R49" s="5"/>
      <c r="S49" s="5"/>
      <c r="T49" s="5"/>
      <c r="U49" s="5"/>
    </row>
    <row r="50" spans="1:21" x14ac:dyDescent="0.25">
      <c r="A50" s="6" t="s">
        <v>695</v>
      </c>
      <c r="B50" s="5" t="str">
        <f>Renovationsberegner!P5</f>
        <v/>
      </c>
      <c r="C50" s="5">
        <f t="shared" si="1"/>
        <v>0</v>
      </c>
      <c r="D50" s="19"/>
      <c r="E50" s="19"/>
      <c r="F50" s="19"/>
      <c r="G50" s="19"/>
      <c r="H50" s="19"/>
      <c r="I50" s="19"/>
      <c r="J50" s="19"/>
      <c r="K50" s="19"/>
      <c r="L50" s="26" t="s">
        <v>77</v>
      </c>
      <c r="M50" s="24" t="s">
        <v>611</v>
      </c>
      <c r="N50" s="29"/>
      <c r="O50" s="7"/>
      <c r="P50" s="7"/>
      <c r="Q50" s="5"/>
      <c r="R50" s="5"/>
      <c r="S50" s="5"/>
      <c r="T50" s="5"/>
      <c r="U50" s="5"/>
    </row>
    <row r="51" spans="1:21" x14ac:dyDescent="0.25">
      <c r="A51" s="6" t="s">
        <v>685</v>
      </c>
      <c r="B51" s="5" t="str">
        <f>Renovationsberegner!P6</f>
        <v/>
      </c>
      <c r="C51" s="5">
        <f t="shared" si="1"/>
        <v>0</v>
      </c>
      <c r="D51" s="5"/>
      <c r="E51" s="5"/>
      <c r="F51" s="5"/>
      <c r="G51" s="5"/>
      <c r="H51" s="5"/>
      <c r="I51" s="5"/>
      <c r="J51" s="5"/>
      <c r="K51" s="5"/>
      <c r="L51" s="26" t="s">
        <v>85</v>
      </c>
      <c r="M51" s="24" t="s">
        <v>612</v>
      </c>
      <c r="N51" s="29"/>
      <c r="O51" s="7"/>
      <c r="P51" s="7"/>
      <c r="Q51" s="5"/>
      <c r="R51" s="5"/>
      <c r="S51" s="5"/>
      <c r="T51" s="5"/>
      <c r="U51" s="5"/>
    </row>
    <row r="52" spans="1:21" x14ac:dyDescent="0.25">
      <c r="A52" s="5" t="s">
        <v>701</v>
      </c>
      <c r="B52" s="5" t="str">
        <f>IF(LEN(B51)&gt;2,"-","")</f>
        <v/>
      </c>
      <c r="C52" s="5">
        <f t="shared" si="1"/>
        <v>0</v>
      </c>
      <c r="D52" s="5"/>
      <c r="E52" s="5"/>
      <c r="F52" s="5"/>
      <c r="G52" s="5"/>
      <c r="H52" s="5"/>
      <c r="I52" s="5"/>
      <c r="J52" s="5"/>
      <c r="K52" s="5"/>
      <c r="L52" s="26" t="s">
        <v>86</v>
      </c>
      <c r="M52" s="24" t="s">
        <v>613</v>
      </c>
      <c r="N52" s="5"/>
      <c r="O52" s="7"/>
      <c r="P52" s="7"/>
      <c r="Q52" s="5"/>
      <c r="R52" s="5"/>
      <c r="S52" s="5"/>
      <c r="T52" s="5"/>
      <c r="U52" s="5"/>
    </row>
    <row r="53" spans="1:21" x14ac:dyDescent="0.25">
      <c r="A53" s="6" t="s">
        <v>686</v>
      </c>
      <c r="B53" s="5" t="str">
        <f>Renovationsberegner!P7</f>
        <v/>
      </c>
      <c r="C53" s="5">
        <f t="shared" si="1"/>
        <v>0</v>
      </c>
      <c r="D53" s="5"/>
      <c r="E53" s="5"/>
      <c r="F53" s="5"/>
      <c r="G53" s="5"/>
      <c r="H53" s="5"/>
      <c r="I53" s="5"/>
      <c r="J53" s="5"/>
      <c r="K53" s="5"/>
      <c r="L53" s="26" t="s">
        <v>87</v>
      </c>
      <c r="M53" s="24" t="s">
        <v>614</v>
      </c>
      <c r="N53" s="5"/>
      <c r="O53" s="7"/>
      <c r="P53" s="7"/>
      <c r="Q53" s="5"/>
      <c r="R53" s="5"/>
      <c r="S53" s="5"/>
      <c r="T53" s="5"/>
      <c r="U53" s="5"/>
    </row>
    <row r="54" spans="1:21" x14ac:dyDescent="0.25">
      <c r="A54" s="5" t="s">
        <v>701</v>
      </c>
      <c r="B54" s="5" t="str">
        <f>IF(LEN(B55)&gt;0,"-","")</f>
        <v/>
      </c>
      <c r="C54" s="5">
        <f>IF(LEN(Renovationsberegner!C5)&gt;0,1000,0)</f>
        <v>0</v>
      </c>
      <c r="D54" s="5"/>
      <c r="E54" s="5"/>
      <c r="F54" s="5"/>
      <c r="G54" s="5"/>
      <c r="H54" s="5"/>
      <c r="I54" s="5"/>
      <c r="J54" s="5"/>
      <c r="K54" s="5"/>
      <c r="L54" s="26" t="s">
        <v>88</v>
      </c>
      <c r="M54" s="24" t="s">
        <v>615</v>
      </c>
      <c r="N54" s="5"/>
      <c r="O54" s="7"/>
      <c r="P54" s="7"/>
      <c r="Q54" s="5"/>
      <c r="R54" s="5"/>
      <c r="S54" s="5"/>
      <c r="T54" s="5"/>
      <c r="U54" s="5"/>
    </row>
    <row r="55" spans="1:21" x14ac:dyDescent="0.25">
      <c r="A55" s="6" t="s">
        <v>697</v>
      </c>
      <c r="B55" s="5" t="str">
        <f>Renovationsberegner!P8</f>
        <v/>
      </c>
      <c r="C55" s="5">
        <f>IF(LEN(Renovationsberegner!A5)&gt;0,1000,0)</f>
        <v>0</v>
      </c>
      <c r="D55" s="5"/>
      <c r="E55" s="5"/>
      <c r="F55" s="5"/>
      <c r="G55" s="5"/>
      <c r="H55" s="5"/>
      <c r="I55" s="5"/>
      <c r="J55" s="5"/>
      <c r="K55" s="5"/>
      <c r="L55" s="26" t="str">
        <f>"180+"</f>
        <v>180+</v>
      </c>
      <c r="M55" s="30" t="s">
        <v>628</v>
      </c>
      <c r="N55" s="5"/>
      <c r="O55" s="7"/>
      <c r="P55" s="7"/>
      <c r="Q55" s="5"/>
      <c r="R55" s="5"/>
      <c r="S55" s="5"/>
      <c r="T55" s="5"/>
      <c r="U55" s="5"/>
    </row>
    <row r="56" spans="1:21" x14ac:dyDescent="0.25">
      <c r="A56" s="6" t="s">
        <v>43</v>
      </c>
      <c r="B56" s="5" t="str">
        <f>Renovationsberegner!P9</f>
        <v/>
      </c>
      <c r="C56" s="5">
        <f>IF(LEN(B56)&gt;0,1000,0)</f>
        <v>0</v>
      </c>
      <c r="D56" s="5"/>
      <c r="E56" s="5"/>
      <c r="F56" s="5"/>
      <c r="G56" s="5"/>
      <c r="H56" s="5"/>
      <c r="I56" s="5"/>
      <c r="J56" s="5"/>
      <c r="K56" s="5"/>
      <c r="L56" s="26" t="str">
        <f>"1-100"</f>
        <v>1-100</v>
      </c>
      <c r="M56" s="30" t="s">
        <v>616</v>
      </c>
      <c r="N56" s="5"/>
      <c r="O56" s="5"/>
      <c r="P56" s="5"/>
      <c r="Q56" s="5"/>
      <c r="R56" s="5"/>
      <c r="S56" s="5"/>
      <c r="T56" s="5"/>
      <c r="U56" s="5"/>
    </row>
    <row r="57" spans="1:21" x14ac:dyDescent="0.25">
      <c r="A57" s="5" t="s">
        <v>698</v>
      </c>
      <c r="B57" s="5" t="str">
        <f>IF(AND(IF(LEN(B56)&gt;3,TRUE,FALSE),IF(LEN(B58)&gt;2,TRUE,FALSE)),"fra","")</f>
        <v/>
      </c>
      <c r="C57" s="5">
        <f>IF(LEN(B57)&gt;0,1000,0)</f>
        <v>0</v>
      </c>
      <c r="D57" s="5"/>
      <c r="E57" s="5"/>
      <c r="F57" s="5"/>
      <c r="G57" s="5"/>
      <c r="H57" s="5"/>
      <c r="I57" s="5"/>
      <c r="J57" s="5"/>
      <c r="K57" s="5"/>
      <c r="L57" s="26" t="s">
        <v>93</v>
      </c>
      <c r="M57" s="30" t="s">
        <v>629</v>
      </c>
      <c r="N57" s="5"/>
      <c r="O57" s="5"/>
      <c r="P57" s="5"/>
      <c r="Q57" s="5"/>
      <c r="R57" s="5"/>
      <c r="S57" s="5"/>
      <c r="T57" s="5"/>
      <c r="U57" s="5"/>
    </row>
    <row r="58" spans="1:21" x14ac:dyDescent="0.25">
      <c r="A58" s="6" t="s">
        <v>707</v>
      </c>
      <c r="B58" s="5" t="str">
        <f>Renovationsberegner!P10</f>
        <v/>
      </c>
      <c r="C58" s="5">
        <f>IF(LEN(B58)&gt;0,1000,0)</f>
        <v>0</v>
      </c>
      <c r="D58" s="5"/>
      <c r="E58" s="5"/>
      <c r="F58" s="5"/>
      <c r="G58" s="5"/>
      <c r="H58" s="5"/>
      <c r="I58" s="5"/>
      <c r="J58" s="5"/>
      <c r="K58" s="5"/>
      <c r="L58" s="26" t="s">
        <v>94</v>
      </c>
      <c r="M58" s="30" t="s">
        <v>630</v>
      </c>
      <c r="N58" s="5"/>
      <c r="O58" s="5"/>
      <c r="P58" s="5"/>
      <c r="Q58" s="5"/>
      <c r="R58" s="5"/>
      <c r="S58" s="5"/>
      <c r="T58" s="5"/>
      <c r="U58" s="5"/>
    </row>
    <row r="59" spans="1:21" x14ac:dyDescent="0.25">
      <c r="A59" s="5"/>
      <c r="B59" s="5"/>
      <c r="C59" s="5">
        <f>SUM(C47:C58)</f>
        <v>0</v>
      </c>
      <c r="D59" s="5"/>
      <c r="E59" s="5"/>
      <c r="F59" s="5"/>
      <c r="G59" s="5"/>
      <c r="H59" s="5"/>
      <c r="I59" s="5"/>
      <c r="J59" s="5"/>
      <c r="K59" s="5"/>
      <c r="L59" s="26" t="s">
        <v>95</v>
      </c>
      <c r="M59" s="30" t="s">
        <v>631</v>
      </c>
      <c r="N59" s="5"/>
      <c r="O59" s="5"/>
      <c r="P59" s="5"/>
      <c r="Q59" s="5"/>
      <c r="R59" s="5"/>
      <c r="S59" s="5"/>
      <c r="T59" s="5"/>
      <c r="U59" s="5"/>
    </row>
    <row r="60" spans="1:21" x14ac:dyDescent="0.25">
      <c r="A60" s="5"/>
      <c r="B60" s="5"/>
      <c r="C60" s="5"/>
      <c r="D60" s="5"/>
      <c r="E60" s="5"/>
      <c r="F60" s="5"/>
      <c r="G60" s="5"/>
      <c r="H60" s="5"/>
      <c r="I60" s="5"/>
      <c r="J60" s="5"/>
      <c r="K60" s="5"/>
      <c r="L60" s="26" t="s">
        <v>96</v>
      </c>
      <c r="M60" s="30" t="s">
        <v>632</v>
      </c>
      <c r="N60" s="5"/>
      <c r="O60" s="5"/>
      <c r="P60" s="5"/>
      <c r="Q60" s="5"/>
      <c r="R60" s="5"/>
      <c r="S60" s="5"/>
      <c r="T60" s="5"/>
      <c r="U60" s="5"/>
    </row>
    <row r="61" spans="1:21" x14ac:dyDescent="0.25">
      <c r="A61" s="5"/>
      <c r="B61" s="5"/>
      <c r="C61" s="5"/>
      <c r="D61" s="5"/>
      <c r="E61" s="5"/>
      <c r="F61" s="5"/>
      <c r="G61" s="5"/>
      <c r="H61" s="5"/>
      <c r="I61" s="5"/>
      <c r="J61" s="5"/>
      <c r="K61" s="5"/>
      <c r="L61" s="26" t="s">
        <v>72</v>
      </c>
      <c r="M61" s="30" t="s">
        <v>633</v>
      </c>
      <c r="N61" s="5"/>
      <c r="O61" s="5"/>
      <c r="P61" s="5"/>
      <c r="Q61" s="5"/>
      <c r="R61" s="5"/>
      <c r="S61" s="5"/>
      <c r="T61" s="5"/>
      <c r="U61" s="5"/>
    </row>
    <row r="62" spans="1:21" x14ac:dyDescent="0.25">
      <c r="A62" s="5"/>
      <c r="B62" s="5"/>
      <c r="C62" s="5"/>
      <c r="D62" s="5"/>
      <c r="E62" s="5"/>
      <c r="F62" s="5"/>
      <c r="G62" s="5"/>
      <c r="H62" s="5"/>
      <c r="I62" s="5"/>
      <c r="J62" s="5"/>
      <c r="K62" s="5"/>
      <c r="L62" s="26" t="s">
        <v>106</v>
      </c>
      <c r="M62" s="30" t="s">
        <v>634</v>
      </c>
      <c r="N62" s="5"/>
      <c r="O62" s="5"/>
      <c r="P62" s="5"/>
      <c r="Q62" s="5"/>
      <c r="R62" s="5"/>
      <c r="S62" s="5"/>
      <c r="T62" s="5"/>
      <c r="U62" s="5"/>
    </row>
    <row r="63" spans="1:21" x14ac:dyDescent="0.25">
      <c r="A63" s="5"/>
      <c r="B63" s="5"/>
      <c r="C63" s="5"/>
      <c r="D63" s="5"/>
      <c r="E63" s="5"/>
      <c r="F63" s="5"/>
      <c r="G63" s="5"/>
      <c r="H63" s="5"/>
      <c r="I63" s="5"/>
      <c r="J63" s="5"/>
      <c r="K63" s="5"/>
      <c r="L63" s="26" t="s">
        <v>107</v>
      </c>
      <c r="M63" s="30" t="s">
        <v>635</v>
      </c>
      <c r="N63" s="5"/>
      <c r="O63" s="5"/>
      <c r="P63" s="5"/>
      <c r="Q63" s="5"/>
      <c r="R63" s="5"/>
      <c r="S63" s="5"/>
      <c r="T63" s="5"/>
      <c r="U63" s="5"/>
    </row>
    <row r="64" spans="1:21" x14ac:dyDescent="0.25">
      <c r="A64" s="5"/>
      <c r="B64" s="5"/>
      <c r="C64" s="5"/>
      <c r="D64" s="5"/>
      <c r="E64" s="5"/>
      <c r="F64" s="5"/>
      <c r="G64" s="5"/>
      <c r="H64" s="5"/>
      <c r="I64" s="5"/>
      <c r="J64" s="5"/>
      <c r="K64" s="5"/>
      <c r="L64" s="26" t="str">
        <f>"1-25"</f>
        <v>1-25</v>
      </c>
      <c r="M64" s="30" t="s">
        <v>636</v>
      </c>
      <c r="N64" s="5"/>
      <c r="O64" s="5"/>
      <c r="P64" s="5"/>
      <c r="Q64" s="5"/>
      <c r="R64" s="5"/>
      <c r="S64" s="5"/>
      <c r="T64" s="5"/>
      <c r="U64" s="5"/>
    </row>
    <row r="65" spans="1:21" x14ac:dyDescent="0.25">
      <c r="A65" s="5"/>
      <c r="B65" s="5"/>
      <c r="C65" s="5"/>
      <c r="D65" s="5"/>
      <c r="E65" s="5"/>
      <c r="F65" s="5"/>
      <c r="G65" s="5"/>
      <c r="H65" s="5"/>
      <c r="I65" s="5"/>
      <c r="J65" s="5"/>
      <c r="K65" s="5"/>
      <c r="L65" s="26" t="s">
        <v>108</v>
      </c>
      <c r="M65" s="30" t="s">
        <v>637</v>
      </c>
      <c r="N65" s="5"/>
      <c r="O65" s="5"/>
      <c r="P65" s="5"/>
      <c r="Q65" s="5"/>
      <c r="R65" s="5"/>
      <c r="S65" s="5"/>
      <c r="T65" s="5"/>
      <c r="U65" s="5"/>
    </row>
    <row r="66" spans="1:21" x14ac:dyDescent="0.25">
      <c r="A66" s="5"/>
      <c r="B66" s="5"/>
      <c r="C66" s="5"/>
      <c r="D66" s="5"/>
      <c r="E66" s="5"/>
      <c r="F66" s="5"/>
      <c r="G66" s="5"/>
      <c r="H66" s="5"/>
      <c r="I66" s="5"/>
      <c r="J66" s="5"/>
      <c r="K66" s="5"/>
      <c r="L66" s="26" t="s">
        <v>109</v>
      </c>
      <c r="M66" s="30" t="s">
        <v>638</v>
      </c>
      <c r="N66" s="5"/>
      <c r="O66" s="5"/>
      <c r="P66" s="5"/>
      <c r="Q66" s="5"/>
      <c r="R66" s="5"/>
      <c r="S66" s="5"/>
      <c r="T66" s="5"/>
      <c r="U66" s="5"/>
    </row>
    <row r="67" spans="1:21" x14ac:dyDescent="0.25">
      <c r="A67" s="5"/>
      <c r="B67" s="5"/>
      <c r="C67" s="5"/>
      <c r="D67" s="5"/>
      <c r="E67" s="5"/>
      <c r="F67" s="5"/>
      <c r="G67" s="5"/>
      <c r="H67" s="5"/>
      <c r="I67" s="5"/>
      <c r="J67" s="5"/>
      <c r="K67" s="5"/>
      <c r="L67" s="26" t="s">
        <v>110</v>
      </c>
      <c r="M67" s="30" t="s">
        <v>639</v>
      </c>
      <c r="N67" s="5"/>
      <c r="O67" s="5"/>
      <c r="P67" s="5"/>
      <c r="Q67" s="5"/>
      <c r="R67" s="5"/>
      <c r="S67" s="5"/>
      <c r="T67" s="5"/>
      <c r="U67" s="5"/>
    </row>
    <row r="68" spans="1:21" x14ac:dyDescent="0.25">
      <c r="A68" s="5"/>
      <c r="B68" s="5"/>
      <c r="C68" s="5"/>
      <c r="D68" s="5"/>
      <c r="E68" s="5"/>
      <c r="F68" s="5"/>
      <c r="G68" s="5"/>
      <c r="H68" s="5"/>
      <c r="I68" s="5"/>
      <c r="J68" s="5"/>
      <c r="K68" s="5"/>
      <c r="L68" s="26" t="str">
        <f>"100+"</f>
        <v>100+</v>
      </c>
      <c r="M68" s="30" t="s">
        <v>640</v>
      </c>
      <c r="N68" s="5"/>
      <c r="O68" s="5"/>
      <c r="P68" s="5"/>
      <c r="Q68" s="5"/>
      <c r="R68" s="5"/>
      <c r="S68" s="5"/>
      <c r="T68" s="5"/>
      <c r="U68" s="5"/>
    </row>
    <row r="69" spans="1:21" x14ac:dyDescent="0.25">
      <c r="A69" s="5"/>
      <c r="B69" s="5"/>
      <c r="C69" s="5"/>
      <c r="D69" s="5"/>
      <c r="E69" s="5"/>
      <c r="F69" s="5"/>
      <c r="G69" s="5"/>
      <c r="H69" s="5"/>
      <c r="I69" s="5"/>
      <c r="J69" s="5"/>
      <c r="K69" s="5"/>
      <c r="L69" s="26" t="str">
        <f>"1-200"</f>
        <v>1-200</v>
      </c>
      <c r="M69" s="30" t="s">
        <v>641</v>
      </c>
      <c r="N69" s="5"/>
      <c r="O69" s="5"/>
      <c r="P69" s="5"/>
      <c r="Q69" s="5"/>
      <c r="R69" s="5"/>
      <c r="S69" s="5"/>
      <c r="T69" s="5"/>
      <c r="U69" s="5"/>
    </row>
    <row r="70" spans="1:21" x14ac:dyDescent="0.25">
      <c r="A70" s="5"/>
      <c r="B70" s="5"/>
      <c r="C70" s="5"/>
      <c r="D70" s="5"/>
      <c r="E70" s="5"/>
      <c r="F70" s="5"/>
      <c r="G70" s="5"/>
      <c r="H70" s="5"/>
      <c r="I70" s="5"/>
      <c r="J70" s="5"/>
      <c r="K70" s="5"/>
      <c r="L70" s="26" t="s">
        <v>100</v>
      </c>
      <c r="M70" s="30" t="s">
        <v>642</v>
      </c>
      <c r="N70" s="5"/>
      <c r="O70" s="5"/>
      <c r="P70" s="5"/>
      <c r="Q70" s="5"/>
      <c r="R70" s="5"/>
      <c r="S70" s="5"/>
      <c r="T70" s="5"/>
      <c r="U70" s="5"/>
    </row>
    <row r="71" spans="1:21" x14ac:dyDescent="0.25">
      <c r="A71" s="5"/>
      <c r="B71" s="5"/>
      <c r="C71" s="5"/>
      <c r="D71" s="5"/>
      <c r="E71" s="5"/>
      <c r="F71" s="5"/>
      <c r="G71" s="5"/>
      <c r="H71" s="5"/>
      <c r="I71" s="5"/>
      <c r="J71" s="5"/>
      <c r="K71" s="5"/>
      <c r="L71" s="26" t="s">
        <v>101</v>
      </c>
      <c r="M71" s="30" t="s">
        <v>643</v>
      </c>
      <c r="N71" s="5"/>
      <c r="O71" s="5"/>
      <c r="P71" s="5"/>
      <c r="Q71" s="5"/>
      <c r="R71" s="5"/>
      <c r="S71" s="5"/>
      <c r="T71" s="5"/>
      <c r="U71" s="5"/>
    </row>
    <row r="72" spans="1:21" x14ac:dyDescent="0.25">
      <c r="A72" s="5"/>
      <c r="B72" s="5"/>
      <c r="C72" s="5"/>
      <c r="D72" s="5"/>
      <c r="E72" s="5"/>
      <c r="F72" s="5"/>
      <c r="G72" s="5"/>
      <c r="H72" s="5"/>
      <c r="I72" s="5"/>
      <c r="J72" s="5"/>
      <c r="K72" s="5"/>
      <c r="L72" s="26" t="s">
        <v>102</v>
      </c>
      <c r="M72" s="30" t="s">
        <v>644</v>
      </c>
      <c r="N72" s="5"/>
      <c r="O72" s="5"/>
      <c r="P72" s="5"/>
      <c r="Q72" s="5"/>
      <c r="R72" s="5"/>
      <c r="S72" s="5"/>
      <c r="T72" s="5"/>
      <c r="U72" s="5"/>
    </row>
    <row r="73" spans="1:21" x14ac:dyDescent="0.25">
      <c r="A73" s="5"/>
      <c r="B73" s="5"/>
      <c r="C73" s="5"/>
      <c r="D73" s="5"/>
      <c r="E73" s="5"/>
      <c r="F73" s="5"/>
      <c r="G73" s="5"/>
      <c r="H73" s="5"/>
      <c r="I73" s="5"/>
      <c r="J73" s="5"/>
      <c r="K73" s="5"/>
      <c r="L73" s="26" t="s">
        <v>103</v>
      </c>
      <c r="M73" s="30" t="s">
        <v>645</v>
      </c>
      <c r="N73" s="5"/>
      <c r="O73" s="5"/>
      <c r="P73" s="5"/>
      <c r="Q73" s="5"/>
      <c r="R73" s="5"/>
      <c r="S73" s="5"/>
      <c r="T73" s="5"/>
      <c r="U73" s="5"/>
    </row>
    <row r="74" spans="1:21" x14ac:dyDescent="0.25">
      <c r="A74" s="5"/>
      <c r="B74" s="5"/>
      <c r="C74" s="5"/>
      <c r="D74" s="5"/>
      <c r="E74" s="5"/>
      <c r="F74" s="5"/>
      <c r="G74" s="5"/>
      <c r="H74" s="5"/>
      <c r="I74" s="5"/>
      <c r="J74" s="5"/>
      <c r="K74" s="5"/>
      <c r="L74" s="26" t="s">
        <v>104</v>
      </c>
      <c r="M74" s="30" t="s">
        <v>646</v>
      </c>
      <c r="N74" s="5"/>
      <c r="O74" s="5"/>
      <c r="P74" s="5"/>
      <c r="Q74" s="5"/>
      <c r="R74" s="5"/>
      <c r="S74" s="5"/>
      <c r="T74" s="5"/>
      <c r="U74" s="5"/>
    </row>
    <row r="75" spans="1:21" x14ac:dyDescent="0.25">
      <c r="A75" s="5"/>
      <c r="B75" s="5"/>
      <c r="C75" s="5"/>
      <c r="D75" s="5"/>
      <c r="E75" s="5"/>
      <c r="F75" s="5"/>
      <c r="G75" s="5"/>
      <c r="H75" s="5"/>
      <c r="I75" s="5"/>
      <c r="J75" s="5"/>
      <c r="K75" s="5"/>
      <c r="L75" s="26" t="s">
        <v>105</v>
      </c>
      <c r="M75" s="30" t="s">
        <v>647</v>
      </c>
      <c r="N75" s="5"/>
      <c r="O75" s="5"/>
      <c r="P75" s="5"/>
      <c r="Q75" s="5"/>
      <c r="R75" s="5"/>
      <c r="S75" s="5"/>
      <c r="T75" s="5"/>
      <c r="U75" s="5"/>
    </row>
    <row r="76" spans="1:21" x14ac:dyDescent="0.25">
      <c r="A76" s="5"/>
      <c r="B76" s="5"/>
      <c r="C76" s="5"/>
      <c r="D76" s="5"/>
      <c r="E76" s="5"/>
      <c r="F76" s="5"/>
      <c r="G76" s="5"/>
      <c r="H76" s="5"/>
      <c r="I76" s="5"/>
      <c r="J76" s="5"/>
      <c r="K76" s="5"/>
      <c r="L76" s="26" t="str">
        <f>"1400+"</f>
        <v>1400+</v>
      </c>
      <c r="M76" s="30" t="s">
        <v>648</v>
      </c>
      <c r="N76" s="5"/>
      <c r="O76" s="5"/>
      <c r="P76" s="5"/>
      <c r="Q76" s="5"/>
      <c r="R76" s="5"/>
      <c r="S76" s="5"/>
      <c r="T76" s="5"/>
      <c r="U76" s="5"/>
    </row>
    <row r="77" spans="1:21" x14ac:dyDescent="0.25">
      <c r="A77" s="5"/>
      <c r="B77" s="5"/>
      <c r="C77" s="5"/>
      <c r="D77" s="5"/>
      <c r="E77" s="5"/>
      <c r="F77" s="5"/>
      <c r="G77" s="5"/>
      <c r="H77" s="5"/>
      <c r="I77" s="5"/>
      <c r="J77" s="5"/>
      <c r="K77" s="5"/>
      <c r="L77" s="26" t="s">
        <v>91</v>
      </c>
      <c r="M77" s="30" t="s">
        <v>657</v>
      </c>
      <c r="N77" s="5"/>
      <c r="O77" s="5"/>
      <c r="P77" s="5"/>
      <c r="Q77" s="5"/>
      <c r="R77" s="5"/>
      <c r="S77" s="5"/>
      <c r="T77" s="5"/>
      <c r="U77" s="5"/>
    </row>
    <row r="78" spans="1:21" x14ac:dyDescent="0.25">
      <c r="A78" s="5"/>
      <c r="B78" s="5"/>
      <c r="C78" s="5"/>
      <c r="D78" s="5"/>
      <c r="E78" s="5"/>
      <c r="F78" s="5"/>
      <c r="G78" s="5"/>
      <c r="H78" s="5"/>
      <c r="I78" s="5"/>
      <c r="J78" s="5"/>
      <c r="K78" s="5"/>
      <c r="L78" s="26" t="s">
        <v>92</v>
      </c>
      <c r="M78" s="30" t="s">
        <v>649</v>
      </c>
      <c r="N78" s="5"/>
      <c r="O78" s="5"/>
      <c r="P78" s="5"/>
      <c r="Q78" s="5"/>
      <c r="R78" s="5"/>
      <c r="S78" s="5"/>
      <c r="T78" s="5"/>
      <c r="U78" s="5"/>
    </row>
    <row r="79" spans="1:21" x14ac:dyDescent="0.25">
      <c r="A79" s="5"/>
      <c r="B79" s="5"/>
      <c r="C79" s="5"/>
      <c r="D79" s="5"/>
      <c r="E79" s="5"/>
      <c r="F79" s="5"/>
      <c r="G79" s="5"/>
      <c r="H79" s="5"/>
      <c r="I79" s="5"/>
      <c r="J79" s="5"/>
      <c r="K79" s="5"/>
      <c r="L79" s="26" t="str">
        <f>"1-10"</f>
        <v>1-10</v>
      </c>
      <c r="M79" s="30" t="s">
        <v>650</v>
      </c>
      <c r="N79" s="5"/>
      <c r="O79" s="5"/>
      <c r="P79" s="5"/>
      <c r="Q79" s="5"/>
      <c r="R79" s="5"/>
      <c r="S79" s="5"/>
      <c r="T79" s="5"/>
      <c r="U79" s="5"/>
    </row>
    <row r="80" spans="1:21" x14ac:dyDescent="0.25">
      <c r="A80" s="5"/>
      <c r="B80" s="5"/>
      <c r="C80" s="5"/>
      <c r="D80" s="5"/>
      <c r="E80" s="5"/>
      <c r="F80" s="5"/>
      <c r="G80" s="5"/>
      <c r="H80" s="5"/>
      <c r="I80" s="5"/>
      <c r="J80" s="5"/>
      <c r="K80" s="5"/>
      <c r="L80" s="27" t="str">
        <f>"11-20"</f>
        <v>11-20</v>
      </c>
      <c r="M80" s="30" t="s">
        <v>658</v>
      </c>
      <c r="N80" s="29"/>
      <c r="O80" s="5"/>
      <c r="P80" s="5"/>
      <c r="Q80" s="5"/>
      <c r="R80" s="5"/>
      <c r="S80" s="5"/>
      <c r="T80" s="5"/>
      <c r="U80" s="5"/>
    </row>
    <row r="81" spans="1:21" x14ac:dyDescent="0.25">
      <c r="A81" s="5"/>
      <c r="B81" s="5"/>
      <c r="C81" s="5"/>
      <c r="D81" s="5"/>
      <c r="E81" s="5"/>
      <c r="F81" s="5"/>
      <c r="G81" s="5"/>
      <c r="H81" s="5"/>
      <c r="I81" s="5"/>
      <c r="J81" s="5"/>
      <c r="K81" s="5"/>
      <c r="L81" s="26" t="s">
        <v>112</v>
      </c>
      <c r="M81" s="30" t="s">
        <v>659</v>
      </c>
      <c r="N81" s="29"/>
      <c r="O81" s="5"/>
      <c r="P81" s="5"/>
      <c r="Q81" s="5"/>
      <c r="R81" s="5"/>
      <c r="S81" s="5"/>
      <c r="T81" s="5"/>
      <c r="U81" s="5"/>
    </row>
    <row r="82" spans="1:21" x14ac:dyDescent="0.25">
      <c r="A82" s="5"/>
      <c r="B82" s="5"/>
      <c r="C82" s="5"/>
      <c r="D82" s="5"/>
      <c r="E82" s="5"/>
      <c r="F82" s="5"/>
      <c r="G82" s="5"/>
      <c r="H82" s="5"/>
      <c r="I82" s="5"/>
      <c r="J82" s="5"/>
      <c r="K82" s="5"/>
      <c r="L82" s="26" t="str">
        <f>"30+"</f>
        <v>30+</v>
      </c>
      <c r="M82" s="30" t="s">
        <v>660</v>
      </c>
      <c r="N82" s="5"/>
      <c r="O82" s="5"/>
      <c r="P82" s="5"/>
      <c r="Q82" s="5"/>
      <c r="R82" s="5"/>
      <c r="S82" s="5"/>
      <c r="T82" s="5"/>
      <c r="U82" s="5"/>
    </row>
    <row r="83" spans="1:21" x14ac:dyDescent="0.25">
      <c r="A83" s="5"/>
      <c r="B83" s="5"/>
      <c r="C83" s="5"/>
      <c r="D83" s="5"/>
      <c r="E83" s="5"/>
      <c r="F83" s="5"/>
      <c r="G83" s="5"/>
      <c r="H83" s="5"/>
      <c r="I83" s="5"/>
      <c r="J83" s="5"/>
      <c r="K83" s="5"/>
      <c r="L83" s="26" t="s">
        <v>665</v>
      </c>
      <c r="M83" s="30" t="s">
        <v>661</v>
      </c>
      <c r="N83" s="5"/>
      <c r="O83" s="5"/>
      <c r="P83" s="5"/>
      <c r="Q83" s="5"/>
      <c r="R83" s="5"/>
      <c r="S83" s="5"/>
      <c r="T83" s="5"/>
      <c r="U83" s="5"/>
    </row>
    <row r="84" spans="1:21" x14ac:dyDescent="0.25">
      <c r="A84" s="5"/>
      <c r="B84" s="5"/>
      <c r="C84" s="5"/>
      <c r="D84" s="5"/>
      <c r="E84" s="5"/>
      <c r="F84" s="5"/>
      <c r="G84" s="5"/>
      <c r="H84" s="5"/>
      <c r="I84" s="5"/>
      <c r="J84" s="5"/>
      <c r="K84" s="5"/>
      <c r="L84" s="26" t="s">
        <v>666</v>
      </c>
      <c r="M84" s="30" t="s">
        <v>662</v>
      </c>
      <c r="N84" s="29"/>
      <c r="O84" s="5"/>
      <c r="P84" s="5"/>
      <c r="Q84" s="5"/>
      <c r="R84" s="5"/>
      <c r="S84" s="5"/>
      <c r="T84" s="5"/>
      <c r="U84" s="5"/>
    </row>
    <row r="85" spans="1:21" x14ac:dyDescent="0.25">
      <c r="A85" s="5"/>
      <c r="B85" s="5"/>
      <c r="C85" s="5"/>
      <c r="D85" s="5"/>
      <c r="E85" s="5"/>
      <c r="F85" s="5"/>
      <c r="G85" s="5"/>
      <c r="H85" s="5"/>
      <c r="I85" s="5"/>
      <c r="J85" s="5"/>
      <c r="K85" s="5"/>
      <c r="L85" s="26" t="s">
        <v>89</v>
      </c>
      <c r="M85" s="30" t="s">
        <v>663</v>
      </c>
      <c r="N85" s="29"/>
      <c r="O85" s="5"/>
      <c r="P85" s="5"/>
      <c r="Q85" s="5"/>
      <c r="R85" s="5"/>
      <c r="S85" s="5"/>
      <c r="T85" s="5"/>
      <c r="U85" s="5"/>
    </row>
    <row r="86" spans="1:21" x14ac:dyDescent="0.25">
      <c r="A86" s="5"/>
      <c r="B86" s="5"/>
      <c r="C86" s="5"/>
      <c r="D86" s="5"/>
      <c r="E86" s="5"/>
      <c r="F86" s="5"/>
      <c r="G86" s="5"/>
      <c r="H86" s="5"/>
      <c r="I86" s="5"/>
      <c r="J86" s="5"/>
      <c r="K86" s="5"/>
      <c r="L86" s="26" t="s">
        <v>90</v>
      </c>
      <c r="M86" s="30" t="s">
        <v>664</v>
      </c>
      <c r="N86" s="5"/>
      <c r="O86" s="5"/>
      <c r="P86" s="5"/>
      <c r="Q86" s="5"/>
      <c r="R86" s="5"/>
      <c r="S86" s="5"/>
      <c r="T86" s="5"/>
      <c r="U86" s="5"/>
    </row>
    <row r="87" spans="1:21" x14ac:dyDescent="0.25">
      <c r="A87" s="5"/>
      <c r="B87" s="5"/>
      <c r="C87" s="5"/>
      <c r="D87" s="5"/>
      <c r="E87" s="5"/>
      <c r="F87" s="5"/>
      <c r="G87" s="5"/>
      <c r="H87" s="5"/>
      <c r="I87" s="5"/>
      <c r="J87" s="5"/>
      <c r="K87" s="5"/>
      <c r="L87" s="26" t="s">
        <v>97</v>
      </c>
      <c r="M87" s="30" t="s">
        <v>667</v>
      </c>
      <c r="N87" s="5"/>
      <c r="O87" s="5"/>
      <c r="P87" s="5"/>
      <c r="Q87" s="5"/>
      <c r="R87" s="5"/>
      <c r="S87" s="5"/>
      <c r="T87" s="5"/>
      <c r="U87" s="5"/>
    </row>
    <row r="88" spans="1:21" x14ac:dyDescent="0.25">
      <c r="A88" s="5"/>
      <c r="B88" s="5"/>
      <c r="C88" s="5"/>
      <c r="D88" s="5"/>
      <c r="E88" s="5"/>
      <c r="F88" s="5"/>
      <c r="G88" s="5"/>
      <c r="H88" s="5"/>
      <c r="I88" s="5"/>
      <c r="J88" s="5"/>
      <c r="K88" s="5"/>
      <c r="L88" s="26" t="s">
        <v>98</v>
      </c>
      <c r="M88" s="30" t="s">
        <v>668</v>
      </c>
      <c r="N88" s="5"/>
      <c r="O88" s="5"/>
      <c r="P88" s="5"/>
      <c r="Q88" s="5"/>
      <c r="R88" s="5"/>
      <c r="S88" s="5"/>
      <c r="T88" s="5"/>
      <c r="U88" s="5"/>
    </row>
    <row r="89" spans="1:21" x14ac:dyDescent="0.25">
      <c r="A89" s="5"/>
      <c r="B89" s="5"/>
      <c r="C89" s="5"/>
      <c r="D89" s="5"/>
      <c r="E89" s="5"/>
      <c r="F89" s="5"/>
      <c r="G89" s="5"/>
      <c r="H89" s="5"/>
      <c r="I89" s="5"/>
      <c r="J89" s="5"/>
      <c r="K89" s="5"/>
      <c r="L89" s="26" t="s">
        <v>672</v>
      </c>
      <c r="M89" s="30" t="s">
        <v>669</v>
      </c>
      <c r="N89" s="5"/>
      <c r="O89" s="5"/>
      <c r="P89" s="5"/>
      <c r="Q89" s="5"/>
      <c r="R89" s="5"/>
      <c r="S89" s="5"/>
      <c r="T89" s="5"/>
      <c r="U89" s="5"/>
    </row>
    <row r="90" spans="1:21" x14ac:dyDescent="0.25">
      <c r="A90" s="5"/>
      <c r="B90" s="5"/>
      <c r="C90" s="5"/>
      <c r="D90" s="5"/>
      <c r="E90" s="5"/>
      <c r="F90" s="5"/>
      <c r="G90" s="5"/>
      <c r="H90" s="5"/>
      <c r="I90" s="5"/>
      <c r="J90" s="5"/>
      <c r="K90" s="5"/>
      <c r="L90" s="26" t="s">
        <v>671</v>
      </c>
      <c r="M90" s="30" t="s">
        <v>670</v>
      </c>
      <c r="N90" s="5"/>
      <c r="O90" s="5"/>
      <c r="P90" s="5"/>
      <c r="Q90" s="5"/>
      <c r="R90" s="5"/>
      <c r="S90" s="5"/>
      <c r="T90" s="5"/>
      <c r="U90" s="5"/>
    </row>
    <row r="91" spans="1:21" x14ac:dyDescent="0.25">
      <c r="A91" s="5"/>
      <c r="B91" s="5"/>
      <c r="C91" s="5"/>
      <c r="D91" s="5"/>
      <c r="E91" s="5"/>
      <c r="F91" s="5"/>
      <c r="G91" s="5"/>
      <c r="H91" s="5"/>
      <c r="I91" s="5"/>
      <c r="J91" s="5"/>
      <c r="K91" s="5"/>
      <c r="L91" s="26" t="s">
        <v>99</v>
      </c>
      <c r="M91" s="30" t="s">
        <v>675</v>
      </c>
      <c r="N91" s="5"/>
      <c r="O91" s="5"/>
      <c r="P91" s="5"/>
      <c r="Q91" s="5"/>
      <c r="R91" s="5"/>
      <c r="S91" s="5"/>
      <c r="T91" s="5"/>
      <c r="U91" s="5"/>
    </row>
    <row r="92" spans="1:21" x14ac:dyDescent="0.25">
      <c r="A92" s="5"/>
      <c r="B92" s="5"/>
      <c r="C92" s="5"/>
      <c r="D92" s="5"/>
      <c r="E92" s="5"/>
      <c r="F92" s="5"/>
      <c r="G92" s="5"/>
      <c r="H92" s="5"/>
      <c r="I92" s="5"/>
      <c r="J92" s="5"/>
      <c r="K92" s="5"/>
      <c r="L92" s="26" t="s">
        <v>73</v>
      </c>
      <c r="M92" s="24" t="s">
        <v>673</v>
      </c>
      <c r="N92" s="5"/>
      <c r="O92" s="5"/>
      <c r="P92" s="5"/>
      <c r="Q92" s="5"/>
      <c r="R92" s="5"/>
      <c r="S92" s="5"/>
      <c r="T92" s="5"/>
      <c r="U92" s="5"/>
    </row>
    <row r="93" spans="1:21" x14ac:dyDescent="0.25">
      <c r="A93" s="5"/>
      <c r="B93" s="5"/>
      <c r="C93" s="5"/>
      <c r="D93" s="5"/>
      <c r="E93" s="5"/>
      <c r="F93" s="5"/>
      <c r="G93" s="5"/>
      <c r="H93" s="5"/>
      <c r="I93" s="5"/>
      <c r="J93" s="5"/>
      <c r="K93" s="5"/>
      <c r="L93" s="26" t="s">
        <v>716</v>
      </c>
      <c r="M93" s="24" t="s">
        <v>674</v>
      </c>
      <c r="N93" s="5"/>
      <c r="O93" s="5"/>
      <c r="P93" s="5"/>
      <c r="Q93" s="5"/>
      <c r="R93" s="5"/>
      <c r="S93" s="5"/>
      <c r="T93" s="5"/>
      <c r="U93" s="5"/>
    </row>
    <row r="94" spans="1:21" x14ac:dyDescent="0.25">
      <c r="S94" s="5"/>
      <c r="T94" s="5"/>
      <c r="U94" s="5"/>
    </row>
    <row r="95" spans="1:21" x14ac:dyDescent="0.25">
      <c r="S95" s="5"/>
      <c r="T95" s="5"/>
      <c r="U95" s="5"/>
    </row>
    <row r="96" spans="1:21" x14ac:dyDescent="0.25">
      <c r="S96" s="5"/>
      <c r="T96" s="5"/>
      <c r="U96" s="5"/>
    </row>
    <row r="97" spans="1:21" x14ac:dyDescent="0.25">
      <c r="S97" s="5"/>
      <c r="T97" s="5"/>
      <c r="U97" s="5"/>
    </row>
    <row r="98" spans="1:21" x14ac:dyDescent="0.25">
      <c r="S98" s="5"/>
      <c r="T98" s="5"/>
      <c r="U98" s="5"/>
    </row>
    <row r="99" spans="1:21" x14ac:dyDescent="0.25">
      <c r="S99" s="5"/>
      <c r="T99" s="5"/>
      <c r="U99" s="5"/>
    </row>
    <row r="100" spans="1:21" x14ac:dyDescent="0.25">
      <c r="S100" s="5"/>
      <c r="T100" s="5"/>
      <c r="U100" s="5"/>
    </row>
    <row r="101" spans="1:21" x14ac:dyDescent="0.25">
      <c r="S101" s="5"/>
      <c r="T101" s="5"/>
      <c r="U101" s="5"/>
    </row>
    <row r="102" spans="1:21" x14ac:dyDescent="0.25">
      <c r="S102" s="5"/>
      <c r="T102" s="5"/>
      <c r="U102" s="5"/>
    </row>
    <row r="103" spans="1:21" x14ac:dyDescent="0.25">
      <c r="A103" s="5"/>
      <c r="B103" s="5"/>
      <c r="C103" s="5"/>
      <c r="D103" s="5"/>
      <c r="E103" s="5"/>
      <c r="F103" s="5"/>
      <c r="G103" s="5"/>
      <c r="H103" s="5"/>
      <c r="I103" s="5"/>
      <c r="J103" s="5"/>
      <c r="K103" s="5"/>
      <c r="L103" s="5"/>
      <c r="M103" s="5"/>
      <c r="N103" s="5"/>
      <c r="O103" s="5"/>
      <c r="P103" s="5"/>
      <c r="Q103" s="5"/>
      <c r="R103" s="5"/>
      <c r="S103" s="5"/>
      <c r="T103" s="5"/>
      <c r="U103" s="5"/>
    </row>
    <row r="104" spans="1:21" x14ac:dyDescent="0.25">
      <c r="A104" s="5"/>
      <c r="B104" s="5"/>
      <c r="C104" s="5"/>
      <c r="D104" s="5"/>
      <c r="E104" s="5"/>
      <c r="F104" s="5"/>
      <c r="G104" s="5"/>
      <c r="H104" s="5"/>
      <c r="I104" s="5"/>
      <c r="J104" s="5"/>
      <c r="K104" s="5"/>
      <c r="L104" s="5"/>
      <c r="M104" s="5"/>
      <c r="N104" s="5"/>
      <c r="O104" s="5"/>
      <c r="P104" s="5"/>
      <c r="Q104" s="5"/>
      <c r="R104" s="5"/>
      <c r="S104" s="5"/>
      <c r="T104" s="5"/>
      <c r="U104" s="5"/>
    </row>
    <row r="105" spans="1:21" x14ac:dyDescent="0.25">
      <c r="A105" s="5"/>
      <c r="B105" s="5"/>
      <c r="C105" s="5"/>
      <c r="D105" s="5"/>
      <c r="E105" s="5"/>
      <c r="F105" s="5"/>
      <c r="G105" s="5"/>
      <c r="H105" s="5"/>
      <c r="I105" s="5"/>
      <c r="J105" s="5"/>
      <c r="K105" s="5"/>
      <c r="L105" s="5"/>
      <c r="M105" s="5"/>
      <c r="N105" s="5"/>
      <c r="O105" s="5"/>
      <c r="P105" s="5"/>
      <c r="Q105" s="5"/>
      <c r="R105" s="5"/>
      <c r="S105" s="5"/>
      <c r="T105" s="5"/>
      <c r="U105" s="5"/>
    </row>
    <row r="106" spans="1:21" x14ac:dyDescent="0.25">
      <c r="A106" s="5"/>
      <c r="B106" s="5"/>
      <c r="C106" s="5"/>
      <c r="D106" s="5"/>
      <c r="E106" s="5"/>
      <c r="F106" s="5"/>
      <c r="G106" s="5"/>
      <c r="H106" s="5"/>
      <c r="I106" s="5"/>
      <c r="J106" s="5"/>
      <c r="K106" s="5"/>
      <c r="L106" s="5"/>
      <c r="M106" s="5"/>
      <c r="N106" s="5"/>
      <c r="O106" s="5"/>
      <c r="P106" s="5"/>
      <c r="Q106" s="5"/>
      <c r="R106" s="5"/>
      <c r="S106" s="5"/>
      <c r="T106" s="5"/>
      <c r="U106" s="5"/>
    </row>
    <row r="107" spans="1:21" x14ac:dyDescent="0.25">
      <c r="U107" s="5"/>
    </row>
  </sheetData>
  <pageMargins left="0.7" right="0.7" top="0.75" bottom="0.75" header="0.3" footer="0.3"/>
  <pageSetup paperSize="9"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A1:R1070"/>
  <sheetViews>
    <sheetView topLeftCell="A646" zoomScaleNormal="100" workbookViewId="0">
      <selection activeCell="A713" sqref="A713"/>
    </sheetView>
  </sheetViews>
  <sheetFormatPr defaultRowHeight="15" x14ac:dyDescent="0.25"/>
  <cols>
    <col min="1" max="1" width="42.28515625" customWidth="1"/>
    <col min="2" max="2" width="30" bestFit="1" customWidth="1"/>
    <col min="3" max="3" width="9.42578125" bestFit="1" customWidth="1"/>
    <col min="4" max="4" width="40.42578125" bestFit="1" customWidth="1"/>
    <col min="5" max="5" width="28.85546875" bestFit="1" customWidth="1"/>
    <col min="6" max="6" width="15.7109375" bestFit="1" customWidth="1"/>
    <col min="7" max="7" width="14" bestFit="1" customWidth="1"/>
    <col min="8" max="8" width="13.28515625" bestFit="1" customWidth="1"/>
    <col min="9" max="9" width="14.7109375" bestFit="1" customWidth="1"/>
    <col min="10" max="10" width="14" bestFit="1" customWidth="1"/>
    <col min="11" max="11" width="12.28515625" bestFit="1" customWidth="1"/>
    <col min="12" max="12" width="14.5703125" bestFit="1" customWidth="1"/>
    <col min="15" max="16" width="41.140625" customWidth="1"/>
  </cols>
  <sheetData>
    <row r="1" spans="1:18" ht="15.75" x14ac:dyDescent="0.25">
      <c r="A1" s="10" t="s">
        <v>43</v>
      </c>
      <c r="B1" s="11" t="s">
        <v>9</v>
      </c>
      <c r="C1" s="12" t="s">
        <v>71</v>
      </c>
      <c r="D1" s="11" t="s">
        <v>114</v>
      </c>
      <c r="E1" s="11" t="s">
        <v>10</v>
      </c>
      <c r="F1" s="11" t="s">
        <v>711</v>
      </c>
      <c r="G1" s="11" t="s">
        <v>708</v>
      </c>
      <c r="H1" s="11" t="s">
        <v>709</v>
      </c>
      <c r="I1" s="11" t="s">
        <v>1155</v>
      </c>
      <c r="J1" s="11" t="s">
        <v>1156</v>
      </c>
      <c r="K1" s="11" t="s">
        <v>705</v>
      </c>
      <c r="L1" s="11" t="s">
        <v>704</v>
      </c>
    </row>
    <row r="2" spans="1:18" x14ac:dyDescent="0.25">
      <c r="A2" s="9" t="s">
        <v>772</v>
      </c>
      <c r="B2" s="9" t="s">
        <v>0</v>
      </c>
      <c r="C2" s="13">
        <v>1</v>
      </c>
      <c r="D2" s="9" t="s">
        <v>54</v>
      </c>
      <c r="E2" s="98" t="s">
        <v>1177</v>
      </c>
      <c r="F2" s="9" t="s">
        <v>713</v>
      </c>
      <c r="G2" s="9"/>
      <c r="H2" s="9"/>
      <c r="I2" s="107">
        <v>1.1000000000000001</v>
      </c>
      <c r="J2" s="14"/>
      <c r="K2" s="15">
        <f>IF(Tabel1[[#This Row],[Inde eller ude?]]="Ude",(Tabel1[[#This Row],[Bredde ude]]/100)*(Tabel1[[#This Row],[Dybde ude]]/100)*Tabel1[[#This Row],[Antal]],0)</f>
        <v>0</v>
      </c>
      <c r="L2" s="103">
        <f>Tabel1[[#This Row],[Bredde inde]]*Tabel1[[#This Row],[Antal]]</f>
        <v>1.1000000000000001</v>
      </c>
      <c r="O2" t="s">
        <v>727</v>
      </c>
      <c r="P2" t="str">
        <f>O2&amp;"-"&amp;Q2&amp;"-"&amp;R2</f>
        <v>Administration-A-1</v>
      </c>
      <c r="Q2" t="s">
        <v>115</v>
      </c>
      <c r="R2">
        <v>1</v>
      </c>
    </row>
    <row r="3" spans="1:18" x14ac:dyDescent="0.25">
      <c r="A3" s="9" t="s">
        <v>773</v>
      </c>
      <c r="B3" s="9" t="s">
        <v>1</v>
      </c>
      <c r="C3" s="13">
        <v>1</v>
      </c>
      <c r="D3" s="9" t="s">
        <v>54</v>
      </c>
      <c r="E3" s="98" t="s">
        <v>11</v>
      </c>
      <c r="F3" s="9" t="s">
        <v>713</v>
      </c>
      <c r="G3" s="9"/>
      <c r="H3" s="9"/>
      <c r="I3" s="107">
        <v>1.1000000000000001</v>
      </c>
      <c r="J3" s="14"/>
      <c r="K3" s="15">
        <f>IF(Tabel1[[#This Row],[Inde eller ude?]]="Ude",(Tabel1[[#This Row],[Bredde ude]]/100)*(Tabel1[[#This Row],[Dybde ude]]/100)*Tabel1[[#This Row],[Antal]],0)</f>
        <v>0</v>
      </c>
      <c r="L3" s="103">
        <f>Tabel1[[#This Row],[Bredde inde]]*Tabel1[[#This Row],[Antal]]</f>
        <v>1.1000000000000001</v>
      </c>
      <c r="O3" t="s">
        <v>727</v>
      </c>
      <c r="P3" t="str">
        <f t="shared" ref="P3:P58" si="0">O3&amp;"-"&amp;Q3&amp;"-"&amp;R3</f>
        <v>Administration-A-2</v>
      </c>
      <c r="Q3" t="s">
        <v>115</v>
      </c>
      <c r="R3">
        <v>2</v>
      </c>
    </row>
    <row r="4" spans="1:18" x14ac:dyDescent="0.25">
      <c r="A4" s="9" t="s">
        <v>774</v>
      </c>
      <c r="B4" s="9" t="s">
        <v>2</v>
      </c>
      <c r="C4" s="13">
        <v>1</v>
      </c>
      <c r="D4" s="9" t="s">
        <v>676</v>
      </c>
      <c r="E4" s="98" t="s">
        <v>11</v>
      </c>
      <c r="F4" s="9" t="s">
        <v>713</v>
      </c>
      <c r="G4" s="9"/>
      <c r="H4" s="9"/>
      <c r="I4" s="107">
        <v>1.1000000000000001</v>
      </c>
      <c r="J4" s="14"/>
      <c r="K4" s="15">
        <f>IF(Tabel1[[#This Row],[Inde eller ude?]]="Ude",(Tabel1[[#This Row],[Bredde ude]]/100)*(Tabel1[[#This Row],[Dybde ude]]/100)*Tabel1[[#This Row],[Antal]],0)</f>
        <v>0</v>
      </c>
      <c r="L4" s="103">
        <f>Tabel1[[#This Row],[Bredde inde]]*Tabel1[[#This Row],[Antal]]</f>
        <v>1.1000000000000001</v>
      </c>
      <c r="O4" t="s">
        <v>727</v>
      </c>
      <c r="P4" t="str">
        <f t="shared" si="0"/>
        <v>Administration-A-3</v>
      </c>
      <c r="Q4" t="s">
        <v>115</v>
      </c>
      <c r="R4">
        <v>3</v>
      </c>
    </row>
    <row r="5" spans="1:18" x14ac:dyDescent="0.25">
      <c r="A5" s="9" t="s">
        <v>775</v>
      </c>
      <c r="B5" s="9" t="s">
        <v>3</v>
      </c>
      <c r="C5" s="13">
        <v>1</v>
      </c>
      <c r="D5" s="9" t="s">
        <v>57</v>
      </c>
      <c r="E5" s="98" t="s">
        <v>11</v>
      </c>
      <c r="F5" s="9" t="s">
        <v>713</v>
      </c>
      <c r="G5" s="9"/>
      <c r="H5" s="9"/>
      <c r="I5" s="107">
        <v>0.5</v>
      </c>
      <c r="J5" s="14"/>
      <c r="K5" s="15">
        <f>IF(Tabel1[[#This Row],[Inde eller ude?]]="Ude",(Tabel1[[#This Row],[Bredde ude]]/100)*(Tabel1[[#This Row],[Dybde ude]]/100)*Tabel1[[#This Row],[Antal]],0)</f>
        <v>0</v>
      </c>
      <c r="L5" s="103">
        <f>Tabel1[[#This Row],[Bredde inde]]*Tabel1[[#This Row],[Antal]]</f>
        <v>0.5</v>
      </c>
      <c r="O5" t="s">
        <v>727</v>
      </c>
      <c r="P5" t="str">
        <f t="shared" si="0"/>
        <v>Administration-A-4</v>
      </c>
      <c r="Q5" t="s">
        <v>115</v>
      </c>
      <c r="R5">
        <v>4</v>
      </c>
    </row>
    <row r="6" spans="1:18" x14ac:dyDescent="0.25">
      <c r="A6" s="9" t="s">
        <v>776</v>
      </c>
      <c r="B6" s="9" t="s">
        <v>4</v>
      </c>
      <c r="C6" s="13">
        <v>1</v>
      </c>
      <c r="D6" s="9" t="s">
        <v>57</v>
      </c>
      <c r="E6" s="9" t="s">
        <v>11</v>
      </c>
      <c r="F6" s="9" t="s">
        <v>713</v>
      </c>
      <c r="G6" s="9"/>
      <c r="H6" s="9"/>
      <c r="I6" s="107">
        <v>0.5</v>
      </c>
      <c r="J6" s="14"/>
      <c r="K6" s="15">
        <f>IF(Tabel1[[#This Row],[Inde eller ude?]]="Ude",(Tabel1[[#This Row],[Bredde ude]]/100)*(Tabel1[[#This Row],[Dybde ude]]/100)*Tabel1[[#This Row],[Antal]],0)</f>
        <v>0</v>
      </c>
      <c r="L6" s="103">
        <f>Tabel1[[#This Row],[Bredde inde]]*Tabel1[[#This Row],[Antal]]</f>
        <v>0.5</v>
      </c>
      <c r="O6" t="s">
        <v>727</v>
      </c>
      <c r="P6" t="str">
        <f t="shared" si="0"/>
        <v>Administration-A-5</v>
      </c>
      <c r="Q6" t="s">
        <v>115</v>
      </c>
      <c r="R6">
        <v>5</v>
      </c>
    </row>
    <row r="7" spans="1:18" x14ac:dyDescent="0.25">
      <c r="A7" s="9" t="s">
        <v>777</v>
      </c>
      <c r="B7" s="9" t="s">
        <v>5</v>
      </c>
      <c r="C7" s="13">
        <v>1</v>
      </c>
      <c r="D7" s="9" t="s">
        <v>57</v>
      </c>
      <c r="E7" s="9" t="s">
        <v>11</v>
      </c>
      <c r="F7" s="9" t="s">
        <v>713</v>
      </c>
      <c r="G7" s="9"/>
      <c r="H7" s="9"/>
      <c r="I7" s="107">
        <v>0.5</v>
      </c>
      <c r="J7" s="14"/>
      <c r="K7" s="15">
        <f>IF(Tabel1[[#This Row],[Inde eller ude?]]="Ude",(Tabel1[[#This Row],[Bredde ude]]/100)*(Tabel1[[#This Row],[Dybde ude]]/100)*Tabel1[[#This Row],[Antal]],0)</f>
        <v>0</v>
      </c>
      <c r="L7" s="103">
        <f>Tabel1[[#This Row],[Bredde inde]]*Tabel1[[#This Row],[Antal]]</f>
        <v>0.5</v>
      </c>
      <c r="O7" t="s">
        <v>727</v>
      </c>
      <c r="P7" t="str">
        <f t="shared" si="0"/>
        <v>Administration-A-6</v>
      </c>
      <c r="Q7" t="s">
        <v>115</v>
      </c>
      <c r="R7">
        <v>6</v>
      </c>
    </row>
    <row r="8" spans="1:18" x14ac:dyDescent="0.25">
      <c r="A8" s="9" t="s">
        <v>778</v>
      </c>
      <c r="B8" s="98" t="s">
        <v>1147</v>
      </c>
      <c r="C8" s="13">
        <v>1</v>
      </c>
      <c r="D8" s="98" t="s">
        <v>54</v>
      </c>
      <c r="E8" s="9" t="s">
        <v>11</v>
      </c>
      <c r="F8" s="9" t="s">
        <v>713</v>
      </c>
      <c r="G8" s="9"/>
      <c r="H8" s="9"/>
      <c r="I8" s="107">
        <v>1.1000000000000001</v>
      </c>
      <c r="J8" s="14"/>
      <c r="K8" s="15">
        <f>IF(Tabel1[[#This Row],[Inde eller ude?]]="Ude",(Tabel1[[#This Row],[Bredde ude]]/100)*(Tabel1[[#This Row],[Dybde ude]]/100)*Tabel1[[#This Row],[Antal]],0)</f>
        <v>0</v>
      </c>
      <c r="L8" s="103">
        <f>Tabel1[[#This Row],[Bredde inde]]*Tabel1[[#This Row],[Antal]]</f>
        <v>1.1000000000000001</v>
      </c>
      <c r="O8" t="s">
        <v>727</v>
      </c>
      <c r="P8" t="str">
        <f t="shared" si="0"/>
        <v>Administration-A-7</v>
      </c>
      <c r="Q8" t="s">
        <v>115</v>
      </c>
      <c r="R8">
        <v>7</v>
      </c>
    </row>
    <row r="9" spans="1:18" x14ac:dyDescent="0.25">
      <c r="A9" s="9" t="s">
        <v>899</v>
      </c>
      <c r="B9" s="98" t="s">
        <v>1294</v>
      </c>
      <c r="C9" s="13">
        <v>1</v>
      </c>
      <c r="D9" s="9" t="s">
        <v>690</v>
      </c>
      <c r="E9" s="9" t="s">
        <v>11</v>
      </c>
      <c r="F9" s="9" t="s">
        <v>713</v>
      </c>
      <c r="G9" s="9"/>
      <c r="H9" s="9"/>
      <c r="I9" s="107">
        <v>0.5</v>
      </c>
      <c r="J9" s="16"/>
      <c r="K9" s="15">
        <f>IF(Tabel1[[#This Row],[Inde eller ude?]]="Ude",(Tabel1[[#This Row],[Bredde ude]]/100)*(Tabel1[[#This Row],[Dybde ude]]/100)*Tabel1[[#This Row],[Antal]],0)</f>
        <v>0</v>
      </c>
      <c r="L9" s="103">
        <f>Tabel1[[#This Row],[Bredde inde]]*Tabel1[[#This Row],[Antal]]</f>
        <v>0.5</v>
      </c>
      <c r="O9" t="s">
        <v>727</v>
      </c>
      <c r="P9" t="str">
        <f t="shared" si="0"/>
        <v>Administration-A-9</v>
      </c>
      <c r="Q9" t="s">
        <v>115</v>
      </c>
      <c r="R9">
        <v>9</v>
      </c>
    </row>
    <row r="10" spans="1:18" x14ac:dyDescent="0.25">
      <c r="A10" s="9" t="s">
        <v>779</v>
      </c>
      <c r="B10" s="9" t="s">
        <v>7</v>
      </c>
      <c r="C10" s="13">
        <v>1</v>
      </c>
      <c r="D10" s="9" t="s">
        <v>57</v>
      </c>
      <c r="E10" s="9" t="s">
        <v>11</v>
      </c>
      <c r="F10" s="9" t="s">
        <v>713</v>
      </c>
      <c r="G10" s="9"/>
      <c r="H10" s="9"/>
      <c r="I10" s="107">
        <v>0.5</v>
      </c>
      <c r="J10" s="14"/>
      <c r="K10" s="15">
        <f>IF(Tabel1[[#This Row],[Inde eller ude?]]="Ude",(Tabel1[[#This Row],[Bredde ude]]/100)*(Tabel1[[#This Row],[Dybde ude]]/100)*Tabel1[[#This Row],[Antal]],0)</f>
        <v>0</v>
      </c>
      <c r="L10" s="103">
        <f>Tabel1[[#This Row],[Bredde inde]]*Tabel1[[#This Row],[Antal]]</f>
        <v>0.5</v>
      </c>
      <c r="O10" t="s">
        <v>727</v>
      </c>
      <c r="P10" t="str">
        <f t="shared" si="0"/>
        <v>Administration-A-10</v>
      </c>
      <c r="Q10" t="s">
        <v>115</v>
      </c>
      <c r="R10">
        <v>10</v>
      </c>
    </row>
    <row r="11" spans="1:18" x14ac:dyDescent="0.25">
      <c r="A11" s="9" t="s">
        <v>1295</v>
      </c>
      <c r="B11" s="9" t="s">
        <v>8</v>
      </c>
      <c r="C11" s="13">
        <v>1</v>
      </c>
      <c r="D11" s="9" t="s">
        <v>57</v>
      </c>
      <c r="E11" s="9" t="s">
        <v>11</v>
      </c>
      <c r="F11" s="9" t="s">
        <v>713</v>
      </c>
      <c r="G11" s="9"/>
      <c r="H11" s="9"/>
      <c r="I11" s="107">
        <v>0.5</v>
      </c>
      <c r="J11" s="14"/>
      <c r="K11" s="15">
        <f>IF(Tabel1[[#This Row],[Inde eller ude?]]="Ude",(Tabel1[[#This Row],[Bredde ude]]/100)*(Tabel1[[#This Row],[Dybde ude]]/100)*Tabel1[[#This Row],[Antal]],0)</f>
        <v>0</v>
      </c>
      <c r="L11" s="103">
        <f>Tabel1[[#This Row],[Bredde inde]]*Tabel1[[#This Row],[Antal]]</f>
        <v>0.5</v>
      </c>
      <c r="O11" t="s">
        <v>727</v>
      </c>
      <c r="P11" t="str">
        <f t="shared" si="0"/>
        <v>Administration-A-13</v>
      </c>
      <c r="Q11" t="s">
        <v>115</v>
      </c>
      <c r="R11">
        <v>13</v>
      </c>
    </row>
    <row r="12" spans="1:18" x14ac:dyDescent="0.25">
      <c r="A12" s="9" t="s">
        <v>1296</v>
      </c>
      <c r="B12" s="98" t="s">
        <v>1475</v>
      </c>
      <c r="C12" s="99">
        <v>1</v>
      </c>
      <c r="D12" s="98" t="s">
        <v>56</v>
      </c>
      <c r="E12" s="98" t="s">
        <v>11</v>
      </c>
      <c r="F12" s="98" t="s">
        <v>713</v>
      </c>
      <c r="G12" s="9"/>
      <c r="H12" s="9"/>
      <c r="I12" s="107">
        <v>0.5</v>
      </c>
      <c r="J12" s="14"/>
      <c r="K12" s="15">
        <f>IF(Tabel1[[#This Row],[Inde eller ude?]]="Ude",(Tabel1[[#This Row],[Bredde ude]]/100)*(Tabel1[[#This Row],[Dybde ude]]/100)*Tabel1[[#This Row],[Antal]],0)</f>
        <v>0</v>
      </c>
      <c r="L12" s="103">
        <f>Tabel1[[#This Row],[Bredde inde]]*Tabel1[[#This Row],[Antal]]</f>
        <v>0.5</v>
      </c>
    </row>
    <row r="13" spans="1:18" x14ac:dyDescent="0.25">
      <c r="A13" s="4" t="s">
        <v>780</v>
      </c>
      <c r="B13" s="9" t="s">
        <v>0</v>
      </c>
      <c r="C13" s="13">
        <v>1</v>
      </c>
      <c r="D13" s="9" t="s">
        <v>58</v>
      </c>
      <c r="E13" s="98" t="s">
        <v>1177</v>
      </c>
      <c r="F13" s="9" t="s">
        <v>713</v>
      </c>
      <c r="G13" s="9"/>
      <c r="H13" s="9"/>
      <c r="I13" s="107">
        <v>1.1000000000000001</v>
      </c>
      <c r="J13" s="14"/>
      <c r="K13" s="15">
        <f>IF(Tabel1[[#This Row],[Inde eller ude?]]="Ude",(Tabel1[[#This Row],[Bredde ude]]/100)*(Tabel1[[#This Row],[Dybde ude]]/100)*Tabel1[[#This Row],[Antal]],0)</f>
        <v>0</v>
      </c>
      <c r="L13" s="103">
        <f>Tabel1[[#This Row],[Bredde inde]]*Tabel1[[#This Row],[Antal]]</f>
        <v>1.1000000000000001</v>
      </c>
      <c r="O13" t="s">
        <v>727</v>
      </c>
      <c r="P13" t="str">
        <f t="shared" si="0"/>
        <v>Administration-B-1</v>
      </c>
      <c r="Q13" t="s">
        <v>116</v>
      </c>
      <c r="R13">
        <v>1</v>
      </c>
    </row>
    <row r="14" spans="1:18" x14ac:dyDescent="0.25">
      <c r="A14" s="4" t="s">
        <v>781</v>
      </c>
      <c r="B14" s="9" t="s">
        <v>1</v>
      </c>
      <c r="C14" s="13">
        <v>1</v>
      </c>
      <c r="D14" s="9" t="s">
        <v>54</v>
      </c>
      <c r="E14" s="98" t="s">
        <v>11</v>
      </c>
      <c r="F14" s="9" t="s">
        <v>713</v>
      </c>
      <c r="G14" s="9"/>
      <c r="H14" s="9"/>
      <c r="I14" s="107">
        <v>1.1000000000000001</v>
      </c>
      <c r="J14" s="14"/>
      <c r="K14" s="15">
        <f>IF(Tabel1[[#This Row],[Inde eller ude?]]="Ude",(Tabel1[[#This Row],[Bredde ude]]/100)*(Tabel1[[#This Row],[Dybde ude]]/100)*Tabel1[[#This Row],[Antal]],0)</f>
        <v>0</v>
      </c>
      <c r="L14" s="103">
        <f>Tabel1[[#This Row],[Bredde inde]]*Tabel1[[#This Row],[Antal]]</f>
        <v>1.1000000000000001</v>
      </c>
      <c r="O14" t="s">
        <v>727</v>
      </c>
      <c r="P14" t="str">
        <f t="shared" si="0"/>
        <v>Administration-B-2</v>
      </c>
      <c r="Q14" t="s">
        <v>116</v>
      </c>
      <c r="R14">
        <v>2</v>
      </c>
    </row>
    <row r="15" spans="1:18" x14ac:dyDescent="0.25">
      <c r="A15" s="4" t="s">
        <v>782</v>
      </c>
      <c r="B15" s="9" t="s">
        <v>2</v>
      </c>
      <c r="C15" s="13">
        <v>1</v>
      </c>
      <c r="D15" s="9" t="s">
        <v>676</v>
      </c>
      <c r="E15" s="98" t="s">
        <v>11</v>
      </c>
      <c r="F15" s="9" t="s">
        <v>713</v>
      </c>
      <c r="G15" s="9"/>
      <c r="H15" s="9"/>
      <c r="I15" s="107">
        <v>1.1000000000000001</v>
      </c>
      <c r="J15" s="14"/>
      <c r="K15" s="15">
        <f>IF(Tabel1[[#This Row],[Inde eller ude?]]="Ude",(Tabel1[[#This Row],[Bredde ude]]/100)*(Tabel1[[#This Row],[Dybde ude]]/100)*Tabel1[[#This Row],[Antal]],0)</f>
        <v>0</v>
      </c>
      <c r="L15" s="103">
        <f>Tabel1[[#This Row],[Bredde inde]]*Tabel1[[#This Row],[Antal]]</f>
        <v>1.1000000000000001</v>
      </c>
      <c r="O15" t="s">
        <v>727</v>
      </c>
      <c r="P15" t="str">
        <f t="shared" si="0"/>
        <v>Administration-B-3</v>
      </c>
      <c r="Q15" t="s">
        <v>116</v>
      </c>
      <c r="R15">
        <v>3</v>
      </c>
    </row>
    <row r="16" spans="1:18" x14ac:dyDescent="0.25">
      <c r="A16" s="4" t="s">
        <v>783</v>
      </c>
      <c r="B16" s="9" t="s">
        <v>3</v>
      </c>
      <c r="C16" s="13">
        <v>1</v>
      </c>
      <c r="D16" s="9" t="s">
        <v>676</v>
      </c>
      <c r="E16" s="98" t="s">
        <v>11</v>
      </c>
      <c r="F16" s="9" t="s">
        <v>713</v>
      </c>
      <c r="G16" s="9"/>
      <c r="H16" s="9"/>
      <c r="I16" s="107">
        <v>1.1000000000000001</v>
      </c>
      <c r="J16" s="14"/>
      <c r="K16" s="15">
        <f>IF(Tabel1[[#This Row],[Inde eller ude?]]="Ude",(Tabel1[[#This Row],[Bredde ude]]/100)*(Tabel1[[#This Row],[Dybde ude]]/100)*Tabel1[[#This Row],[Antal]],0)</f>
        <v>0</v>
      </c>
      <c r="L16" s="103">
        <f>Tabel1[[#This Row],[Bredde inde]]*Tabel1[[#This Row],[Antal]]</f>
        <v>1.1000000000000001</v>
      </c>
      <c r="O16" t="s">
        <v>727</v>
      </c>
      <c r="P16" t="str">
        <f t="shared" si="0"/>
        <v>Administration-B-4</v>
      </c>
      <c r="Q16" t="s">
        <v>116</v>
      </c>
      <c r="R16">
        <v>4</v>
      </c>
    </row>
    <row r="17" spans="1:18" x14ac:dyDescent="0.25">
      <c r="A17" s="4" t="s">
        <v>784</v>
      </c>
      <c r="B17" s="9" t="s">
        <v>4</v>
      </c>
      <c r="C17" s="13">
        <v>1</v>
      </c>
      <c r="D17" s="9" t="s">
        <v>57</v>
      </c>
      <c r="E17" s="9" t="s">
        <v>11</v>
      </c>
      <c r="F17" s="9" t="s">
        <v>713</v>
      </c>
      <c r="G17" s="9"/>
      <c r="H17" s="9"/>
      <c r="I17" s="107">
        <v>0.5</v>
      </c>
      <c r="J17" s="14"/>
      <c r="K17" s="15">
        <f>IF(Tabel1[[#This Row],[Inde eller ude?]]="Ude",(Tabel1[[#This Row],[Bredde ude]]/100)*(Tabel1[[#This Row],[Dybde ude]]/100)*Tabel1[[#This Row],[Antal]],0)</f>
        <v>0</v>
      </c>
      <c r="L17" s="103">
        <f>Tabel1[[#This Row],[Bredde inde]]*Tabel1[[#This Row],[Antal]]</f>
        <v>0.5</v>
      </c>
      <c r="O17" t="s">
        <v>727</v>
      </c>
      <c r="P17" t="str">
        <f t="shared" si="0"/>
        <v>Administration-B-5</v>
      </c>
      <c r="Q17" t="s">
        <v>116</v>
      </c>
      <c r="R17">
        <v>5</v>
      </c>
    </row>
    <row r="18" spans="1:18" x14ac:dyDescent="0.25">
      <c r="A18" s="4" t="s">
        <v>785</v>
      </c>
      <c r="B18" s="9" t="s">
        <v>5</v>
      </c>
      <c r="C18" s="13">
        <v>1</v>
      </c>
      <c r="D18" s="9" t="s">
        <v>57</v>
      </c>
      <c r="E18" s="9" t="s">
        <v>11</v>
      </c>
      <c r="F18" s="9" t="s">
        <v>713</v>
      </c>
      <c r="G18" s="9"/>
      <c r="H18" s="9"/>
      <c r="I18" s="107">
        <v>0.5</v>
      </c>
      <c r="J18" s="14"/>
      <c r="K18" s="15">
        <f>IF(Tabel1[[#This Row],[Inde eller ude?]]="Ude",(Tabel1[[#This Row],[Bredde ude]]/100)*(Tabel1[[#This Row],[Dybde ude]]/100)*Tabel1[[#This Row],[Antal]],0)</f>
        <v>0</v>
      </c>
      <c r="L18" s="103">
        <f>Tabel1[[#This Row],[Bredde inde]]*Tabel1[[#This Row],[Antal]]</f>
        <v>0.5</v>
      </c>
      <c r="O18" t="s">
        <v>727</v>
      </c>
      <c r="P18" t="str">
        <f t="shared" si="0"/>
        <v>Administration-B-6</v>
      </c>
      <c r="Q18" t="s">
        <v>116</v>
      </c>
      <c r="R18">
        <v>6</v>
      </c>
    </row>
    <row r="19" spans="1:18" x14ac:dyDescent="0.25">
      <c r="A19" s="4" t="s">
        <v>786</v>
      </c>
      <c r="B19" s="98" t="s">
        <v>1147</v>
      </c>
      <c r="C19" s="13">
        <v>1</v>
      </c>
      <c r="D19" s="98" t="s">
        <v>54</v>
      </c>
      <c r="E19" s="9" t="s">
        <v>11</v>
      </c>
      <c r="F19" s="9" t="s">
        <v>713</v>
      </c>
      <c r="G19" s="9"/>
      <c r="H19" s="9"/>
      <c r="I19" s="107">
        <v>1.1000000000000001</v>
      </c>
      <c r="J19" s="14"/>
      <c r="K19" s="15">
        <f>IF(Tabel1[[#This Row],[Inde eller ude?]]="Ude",(Tabel1[[#This Row],[Bredde ude]]/100)*(Tabel1[[#This Row],[Dybde ude]]/100)*Tabel1[[#This Row],[Antal]],0)</f>
        <v>0</v>
      </c>
      <c r="L19" s="103">
        <f>Tabel1[[#This Row],[Bredde inde]]*Tabel1[[#This Row],[Antal]]</f>
        <v>1.1000000000000001</v>
      </c>
      <c r="O19" t="s">
        <v>727</v>
      </c>
      <c r="P19" t="str">
        <f t="shared" si="0"/>
        <v>Administration-B-7</v>
      </c>
      <c r="Q19" t="s">
        <v>116</v>
      </c>
      <c r="R19">
        <v>7</v>
      </c>
    </row>
    <row r="20" spans="1:18" x14ac:dyDescent="0.25">
      <c r="A20" s="4" t="s">
        <v>890</v>
      </c>
      <c r="B20" s="98" t="s">
        <v>1294</v>
      </c>
      <c r="C20" s="13">
        <v>1</v>
      </c>
      <c r="D20" s="9" t="s">
        <v>690</v>
      </c>
      <c r="E20" s="9" t="s">
        <v>11</v>
      </c>
      <c r="F20" s="9" t="s">
        <v>713</v>
      </c>
      <c r="G20" s="9"/>
      <c r="H20" s="9"/>
      <c r="I20" s="107">
        <v>0.5</v>
      </c>
      <c r="J20" s="16"/>
      <c r="K20" s="15">
        <f>IF(Tabel1[[#This Row],[Inde eller ude?]]="Ude",(Tabel1[[#This Row],[Bredde ude]]/100)*(Tabel1[[#This Row],[Dybde ude]]/100)*Tabel1[[#This Row],[Antal]],0)</f>
        <v>0</v>
      </c>
      <c r="L20" s="103">
        <f>Tabel1[[#This Row],[Bredde inde]]*Tabel1[[#This Row],[Antal]]</f>
        <v>0.5</v>
      </c>
      <c r="O20" t="s">
        <v>727</v>
      </c>
      <c r="P20" t="str">
        <f t="shared" si="0"/>
        <v>Administration-B-9</v>
      </c>
      <c r="Q20" t="s">
        <v>116</v>
      </c>
      <c r="R20">
        <v>9</v>
      </c>
    </row>
    <row r="21" spans="1:18" x14ac:dyDescent="0.25">
      <c r="A21" s="4" t="s">
        <v>787</v>
      </c>
      <c r="B21" s="9" t="s">
        <v>7</v>
      </c>
      <c r="C21" s="13">
        <v>1</v>
      </c>
      <c r="D21" s="9" t="s">
        <v>57</v>
      </c>
      <c r="E21" s="9" t="s">
        <v>11</v>
      </c>
      <c r="F21" s="9" t="s">
        <v>713</v>
      </c>
      <c r="G21" s="9"/>
      <c r="H21" s="9"/>
      <c r="I21" s="107">
        <v>0.5</v>
      </c>
      <c r="J21" s="14"/>
      <c r="K21" s="15">
        <f>IF(Tabel1[[#This Row],[Inde eller ude?]]="Ude",(Tabel1[[#This Row],[Bredde ude]]/100)*(Tabel1[[#This Row],[Dybde ude]]/100)*Tabel1[[#This Row],[Antal]],0)</f>
        <v>0</v>
      </c>
      <c r="L21" s="103">
        <f>Tabel1[[#This Row],[Bredde inde]]*Tabel1[[#This Row],[Antal]]</f>
        <v>0.5</v>
      </c>
      <c r="O21" t="s">
        <v>727</v>
      </c>
      <c r="P21" t="str">
        <f t="shared" si="0"/>
        <v>Administration-B-10</v>
      </c>
      <c r="Q21" t="s">
        <v>116</v>
      </c>
      <c r="R21">
        <v>10</v>
      </c>
    </row>
    <row r="22" spans="1:18" x14ac:dyDescent="0.25">
      <c r="A22" s="4" t="s">
        <v>1297</v>
      </c>
      <c r="B22" s="9" t="s">
        <v>8</v>
      </c>
      <c r="C22" s="13">
        <v>1</v>
      </c>
      <c r="D22" s="9" t="s">
        <v>57</v>
      </c>
      <c r="E22" s="9" t="s">
        <v>11</v>
      </c>
      <c r="F22" s="9" t="s">
        <v>713</v>
      </c>
      <c r="G22" s="9"/>
      <c r="H22" s="9"/>
      <c r="I22" s="107">
        <v>0.5</v>
      </c>
      <c r="J22" s="14"/>
      <c r="K22" s="15">
        <f>IF(Tabel1[[#This Row],[Inde eller ude?]]="Ude",(Tabel1[[#This Row],[Bredde ude]]/100)*(Tabel1[[#This Row],[Dybde ude]]/100)*Tabel1[[#This Row],[Antal]],0)</f>
        <v>0</v>
      </c>
      <c r="L22" s="103">
        <f>Tabel1[[#This Row],[Bredde inde]]*Tabel1[[#This Row],[Antal]]</f>
        <v>0.5</v>
      </c>
      <c r="O22" t="s">
        <v>727</v>
      </c>
      <c r="P22" t="str">
        <f t="shared" si="0"/>
        <v>Administration-B-13</v>
      </c>
      <c r="Q22" t="s">
        <v>116</v>
      </c>
      <c r="R22">
        <v>13</v>
      </c>
    </row>
    <row r="23" spans="1:18" x14ac:dyDescent="0.25">
      <c r="A23" s="4" t="s">
        <v>1298</v>
      </c>
      <c r="B23" s="98" t="s">
        <v>1475</v>
      </c>
      <c r="C23" s="99">
        <v>1</v>
      </c>
      <c r="D23" s="98" t="s">
        <v>56</v>
      </c>
      <c r="E23" s="98" t="s">
        <v>11</v>
      </c>
      <c r="F23" s="98" t="s">
        <v>713</v>
      </c>
      <c r="G23" s="9"/>
      <c r="H23" s="9"/>
      <c r="I23" s="107">
        <v>0.5</v>
      </c>
      <c r="J23" s="14"/>
      <c r="K23" s="15">
        <f>IF(Tabel1[[#This Row],[Inde eller ude?]]="Ude",(Tabel1[[#This Row],[Bredde ude]]/100)*(Tabel1[[#This Row],[Dybde ude]]/100)*Tabel1[[#This Row],[Antal]],0)</f>
        <v>0</v>
      </c>
      <c r="L23" s="103">
        <f>Tabel1[[#This Row],[Bredde inde]]*Tabel1[[#This Row],[Antal]]</f>
        <v>0.5</v>
      </c>
    </row>
    <row r="24" spans="1:18" x14ac:dyDescent="0.25">
      <c r="A24" s="4" t="s">
        <v>788</v>
      </c>
      <c r="B24" s="9" t="s">
        <v>0</v>
      </c>
      <c r="C24" s="13">
        <v>2</v>
      </c>
      <c r="D24" s="9" t="s">
        <v>58</v>
      </c>
      <c r="E24" s="98" t="s">
        <v>1177</v>
      </c>
      <c r="F24" s="9" t="s">
        <v>713</v>
      </c>
      <c r="G24" s="9"/>
      <c r="H24" s="9"/>
      <c r="I24" s="107">
        <v>1.1000000000000001</v>
      </c>
      <c r="J24" s="14"/>
      <c r="K24" s="15">
        <f>IF(Tabel1[[#This Row],[Inde eller ude?]]="Ude",(Tabel1[[#This Row],[Bredde ude]]/100)*(Tabel1[[#This Row],[Dybde ude]]/100)*Tabel1[[#This Row],[Antal]],0)</f>
        <v>0</v>
      </c>
      <c r="L24" s="103">
        <f>Tabel1[[#This Row],[Bredde inde]]*Tabel1[[#This Row],[Antal]]</f>
        <v>2.2000000000000002</v>
      </c>
      <c r="O24" t="s">
        <v>727</v>
      </c>
      <c r="P24" t="str">
        <f t="shared" si="0"/>
        <v>Administration-C-1</v>
      </c>
      <c r="Q24" t="s">
        <v>117</v>
      </c>
      <c r="R24">
        <v>1</v>
      </c>
    </row>
    <row r="25" spans="1:18" x14ac:dyDescent="0.25">
      <c r="A25" s="4" t="s">
        <v>789</v>
      </c>
      <c r="B25" s="9" t="s">
        <v>1</v>
      </c>
      <c r="C25" s="13">
        <v>1</v>
      </c>
      <c r="D25" s="9" t="s">
        <v>54</v>
      </c>
      <c r="E25" s="98" t="s">
        <v>1178</v>
      </c>
      <c r="F25" s="9" t="s">
        <v>713</v>
      </c>
      <c r="G25" s="9"/>
      <c r="H25" s="9"/>
      <c r="I25" s="107">
        <v>1.1000000000000001</v>
      </c>
      <c r="J25" s="14"/>
      <c r="K25" s="15">
        <f>IF(Tabel1[[#This Row],[Inde eller ude?]]="Ude",(Tabel1[[#This Row],[Bredde ude]]/100)*(Tabel1[[#This Row],[Dybde ude]]/100)*Tabel1[[#This Row],[Antal]],0)</f>
        <v>0</v>
      </c>
      <c r="L25" s="103">
        <f>Tabel1[[#This Row],[Bredde inde]]*Tabel1[[#This Row],[Antal]]</f>
        <v>1.1000000000000001</v>
      </c>
      <c r="O25" t="s">
        <v>727</v>
      </c>
      <c r="P25" t="str">
        <f t="shared" si="0"/>
        <v>Administration-C-2</v>
      </c>
      <c r="Q25" t="s">
        <v>117</v>
      </c>
      <c r="R25">
        <v>2</v>
      </c>
    </row>
    <row r="26" spans="1:18" x14ac:dyDescent="0.25">
      <c r="A26" s="4" t="s">
        <v>790</v>
      </c>
      <c r="B26" s="9" t="s">
        <v>2</v>
      </c>
      <c r="C26" s="13">
        <v>1</v>
      </c>
      <c r="D26" s="9" t="s">
        <v>676</v>
      </c>
      <c r="E26" s="98" t="s">
        <v>11</v>
      </c>
      <c r="F26" s="9" t="s">
        <v>713</v>
      </c>
      <c r="G26" s="9"/>
      <c r="H26" s="9"/>
      <c r="I26" s="107">
        <v>1.1000000000000001</v>
      </c>
      <c r="J26" s="14"/>
      <c r="K26" s="15">
        <f>IF(Tabel1[[#This Row],[Inde eller ude?]]="Ude",(Tabel1[[#This Row],[Bredde ude]]/100)*(Tabel1[[#This Row],[Dybde ude]]/100)*Tabel1[[#This Row],[Antal]],0)</f>
        <v>0</v>
      </c>
      <c r="L26" s="103">
        <f>Tabel1[[#This Row],[Bredde inde]]*Tabel1[[#This Row],[Antal]]</f>
        <v>1.1000000000000001</v>
      </c>
      <c r="O26" t="s">
        <v>727</v>
      </c>
      <c r="P26" t="str">
        <f t="shared" si="0"/>
        <v>Administration-C-3</v>
      </c>
      <c r="Q26" t="s">
        <v>117</v>
      </c>
      <c r="R26">
        <v>3</v>
      </c>
    </row>
    <row r="27" spans="1:18" x14ac:dyDescent="0.25">
      <c r="A27" s="4" t="s">
        <v>791</v>
      </c>
      <c r="B27" s="9" t="s">
        <v>3</v>
      </c>
      <c r="C27" s="13">
        <v>1</v>
      </c>
      <c r="D27" s="9" t="s">
        <v>676</v>
      </c>
      <c r="E27" s="98" t="s">
        <v>11</v>
      </c>
      <c r="F27" s="9" t="s">
        <v>713</v>
      </c>
      <c r="G27" s="9"/>
      <c r="H27" s="9"/>
      <c r="I27" s="107">
        <v>1.1000000000000001</v>
      </c>
      <c r="J27" s="14"/>
      <c r="K27" s="15">
        <f>IF(Tabel1[[#This Row],[Inde eller ude?]]="Ude",(Tabel1[[#This Row],[Bredde ude]]/100)*(Tabel1[[#This Row],[Dybde ude]]/100)*Tabel1[[#This Row],[Antal]],0)</f>
        <v>0</v>
      </c>
      <c r="L27" s="103">
        <f>Tabel1[[#This Row],[Bredde inde]]*Tabel1[[#This Row],[Antal]]</f>
        <v>1.1000000000000001</v>
      </c>
      <c r="O27" t="s">
        <v>727</v>
      </c>
      <c r="P27" t="str">
        <f t="shared" si="0"/>
        <v>Administration-C-4</v>
      </c>
      <c r="Q27" t="s">
        <v>117</v>
      </c>
      <c r="R27">
        <v>4</v>
      </c>
    </row>
    <row r="28" spans="1:18" x14ac:dyDescent="0.25">
      <c r="A28" s="4" t="s">
        <v>792</v>
      </c>
      <c r="B28" s="9" t="s">
        <v>4</v>
      </c>
      <c r="C28" s="13">
        <v>1</v>
      </c>
      <c r="D28" s="9" t="s">
        <v>677</v>
      </c>
      <c r="E28" s="9" t="s">
        <v>11</v>
      </c>
      <c r="F28" s="9" t="s">
        <v>713</v>
      </c>
      <c r="G28" s="9"/>
      <c r="H28" s="9"/>
      <c r="I28" s="107">
        <v>1.1000000000000001</v>
      </c>
      <c r="J28" s="14"/>
      <c r="K28" s="15">
        <f>IF(Tabel1[[#This Row],[Inde eller ude?]]="Ude",(Tabel1[[#This Row],[Bredde ude]]/100)*(Tabel1[[#This Row],[Dybde ude]]/100)*Tabel1[[#This Row],[Antal]],0)</f>
        <v>0</v>
      </c>
      <c r="L28" s="103">
        <f>Tabel1[[#This Row],[Bredde inde]]*Tabel1[[#This Row],[Antal]]</f>
        <v>1.1000000000000001</v>
      </c>
      <c r="O28" t="s">
        <v>727</v>
      </c>
      <c r="P28" t="str">
        <f t="shared" si="0"/>
        <v>Administration-C-5</v>
      </c>
      <c r="Q28" t="s">
        <v>117</v>
      </c>
      <c r="R28">
        <v>5</v>
      </c>
    </row>
    <row r="29" spans="1:18" x14ac:dyDescent="0.25">
      <c r="A29" s="4" t="s">
        <v>793</v>
      </c>
      <c r="B29" s="9" t="s">
        <v>5</v>
      </c>
      <c r="C29" s="13">
        <v>1</v>
      </c>
      <c r="D29" s="9" t="s">
        <v>676</v>
      </c>
      <c r="E29" s="9" t="s">
        <v>11</v>
      </c>
      <c r="F29" s="9" t="s">
        <v>713</v>
      </c>
      <c r="G29" s="9"/>
      <c r="H29" s="9"/>
      <c r="I29" s="107">
        <v>1.1000000000000001</v>
      </c>
      <c r="J29" s="14"/>
      <c r="K29" s="15">
        <f>IF(Tabel1[[#This Row],[Inde eller ude?]]="Ude",(Tabel1[[#This Row],[Bredde ude]]/100)*(Tabel1[[#This Row],[Dybde ude]]/100)*Tabel1[[#This Row],[Antal]],0)</f>
        <v>0</v>
      </c>
      <c r="L29" s="103">
        <f>Tabel1[[#This Row],[Bredde inde]]*Tabel1[[#This Row],[Antal]]</f>
        <v>1.1000000000000001</v>
      </c>
      <c r="O29" t="s">
        <v>727</v>
      </c>
      <c r="P29" t="str">
        <f t="shared" si="0"/>
        <v>Administration-C-6</v>
      </c>
      <c r="Q29" t="s">
        <v>117</v>
      </c>
      <c r="R29">
        <v>6</v>
      </c>
    </row>
    <row r="30" spans="1:18" x14ac:dyDescent="0.25">
      <c r="A30" s="4" t="s">
        <v>794</v>
      </c>
      <c r="B30" s="98" t="s">
        <v>1147</v>
      </c>
      <c r="C30" s="13">
        <v>1</v>
      </c>
      <c r="D30" s="98" t="s">
        <v>54</v>
      </c>
      <c r="E30" s="9" t="s">
        <v>11</v>
      </c>
      <c r="F30" s="9" t="s">
        <v>713</v>
      </c>
      <c r="G30" s="9"/>
      <c r="H30" s="9"/>
      <c r="I30" s="107">
        <v>1.1000000000000001</v>
      </c>
      <c r="J30" s="14"/>
      <c r="K30" s="15">
        <f>IF(Tabel1[[#This Row],[Inde eller ude?]]="Ude",(Tabel1[[#This Row],[Bredde ude]]/100)*(Tabel1[[#This Row],[Dybde ude]]/100)*Tabel1[[#This Row],[Antal]],0)</f>
        <v>0</v>
      </c>
      <c r="L30" s="103">
        <f>Tabel1[[#This Row],[Bredde inde]]*Tabel1[[#This Row],[Antal]]</f>
        <v>1.1000000000000001</v>
      </c>
      <c r="O30" t="s">
        <v>727</v>
      </c>
      <c r="P30" t="str">
        <f t="shared" si="0"/>
        <v>Administration-C-7</v>
      </c>
      <c r="Q30" t="s">
        <v>117</v>
      </c>
      <c r="R30">
        <v>7</v>
      </c>
    </row>
    <row r="31" spans="1:18" x14ac:dyDescent="0.25">
      <c r="A31" s="4" t="s">
        <v>891</v>
      </c>
      <c r="B31" s="9" t="s">
        <v>6</v>
      </c>
      <c r="C31" s="13">
        <v>2</v>
      </c>
      <c r="D31" s="98" t="s">
        <v>56</v>
      </c>
      <c r="E31" s="98" t="s">
        <v>1177</v>
      </c>
      <c r="F31" s="9" t="s">
        <v>713</v>
      </c>
      <c r="G31" s="9"/>
      <c r="H31" s="9"/>
      <c r="I31" s="107">
        <v>0.5</v>
      </c>
      <c r="J31" s="101"/>
      <c r="K31" s="15">
        <f>IF(Tabel1[[#This Row],[Inde eller ude?]]="Ude",(Tabel1[[#This Row],[Bredde ude]]/100)*(Tabel1[[#This Row],[Dybde ude]]/100)*Tabel1[[#This Row],[Antal]],0)</f>
        <v>0</v>
      </c>
      <c r="L31" s="103">
        <f>Tabel1[[#This Row],[Bredde inde]]*Tabel1[[#This Row],[Antal]]</f>
        <v>1</v>
      </c>
      <c r="O31" t="s">
        <v>727</v>
      </c>
      <c r="P31" t="str">
        <f t="shared" si="0"/>
        <v>Administration-C-9</v>
      </c>
      <c r="Q31" t="s">
        <v>117</v>
      </c>
      <c r="R31">
        <v>9</v>
      </c>
    </row>
    <row r="32" spans="1:18" x14ac:dyDescent="0.25">
      <c r="A32" s="4" t="s">
        <v>795</v>
      </c>
      <c r="B32" s="98" t="s">
        <v>1294</v>
      </c>
      <c r="C32" s="13">
        <v>1</v>
      </c>
      <c r="D32" s="9" t="s">
        <v>690</v>
      </c>
      <c r="E32" s="9" t="s">
        <v>11</v>
      </c>
      <c r="F32" s="9" t="s">
        <v>713</v>
      </c>
      <c r="G32" s="9"/>
      <c r="H32" s="9"/>
      <c r="I32" s="107">
        <v>0.5</v>
      </c>
      <c r="J32" s="16"/>
      <c r="K32" s="15">
        <f>IF(Tabel1[[#This Row],[Inde eller ude?]]="Ude",(Tabel1[[#This Row],[Bredde ude]]/100)*(Tabel1[[#This Row],[Dybde ude]]/100)*Tabel1[[#This Row],[Antal]],0)</f>
        <v>0</v>
      </c>
      <c r="L32" s="103">
        <f>Tabel1[[#This Row],[Bredde inde]]*Tabel1[[#This Row],[Antal]]</f>
        <v>0.5</v>
      </c>
      <c r="O32" t="s">
        <v>727</v>
      </c>
      <c r="P32" t="str">
        <f t="shared" si="0"/>
        <v>Administration-C-10</v>
      </c>
      <c r="Q32" t="s">
        <v>117</v>
      </c>
      <c r="R32">
        <v>10</v>
      </c>
    </row>
    <row r="33" spans="1:18" x14ac:dyDescent="0.25">
      <c r="A33" s="4" t="s">
        <v>796</v>
      </c>
      <c r="B33" s="9" t="s">
        <v>7</v>
      </c>
      <c r="C33" s="13">
        <v>1</v>
      </c>
      <c r="D33" s="9" t="s">
        <v>54</v>
      </c>
      <c r="E33" s="9" t="s">
        <v>11</v>
      </c>
      <c r="F33" s="9" t="s">
        <v>713</v>
      </c>
      <c r="G33" s="9"/>
      <c r="H33" s="9"/>
      <c r="I33" s="107">
        <v>1.1000000000000001</v>
      </c>
      <c r="J33" s="14"/>
      <c r="K33" s="15">
        <f>IF(Tabel1[[#This Row],[Inde eller ude?]]="Ude",(Tabel1[[#This Row],[Bredde ude]]/100)*(Tabel1[[#This Row],[Dybde ude]]/100)*Tabel1[[#This Row],[Antal]],0)</f>
        <v>0</v>
      </c>
      <c r="L33" s="103">
        <f>Tabel1[[#This Row],[Bredde inde]]*Tabel1[[#This Row],[Antal]]</f>
        <v>1.1000000000000001</v>
      </c>
      <c r="O33" t="s">
        <v>727</v>
      </c>
      <c r="P33" t="str">
        <f t="shared" si="0"/>
        <v>Administration-C-11</v>
      </c>
      <c r="Q33" t="s">
        <v>117</v>
      </c>
      <c r="R33">
        <v>11</v>
      </c>
    </row>
    <row r="34" spans="1:18" x14ac:dyDescent="0.25">
      <c r="A34" s="4" t="s">
        <v>1299</v>
      </c>
      <c r="B34" s="9" t="s">
        <v>8</v>
      </c>
      <c r="C34" s="13">
        <v>1</v>
      </c>
      <c r="D34" s="9" t="s">
        <v>57</v>
      </c>
      <c r="E34" s="9" t="s">
        <v>11</v>
      </c>
      <c r="F34" s="9" t="s">
        <v>713</v>
      </c>
      <c r="G34" s="9"/>
      <c r="H34" s="9"/>
      <c r="I34" s="107">
        <v>0.5</v>
      </c>
      <c r="J34" s="14"/>
      <c r="K34" s="15">
        <f>IF(Tabel1[[#This Row],[Inde eller ude?]]="Ude",(Tabel1[[#This Row],[Bredde ude]]/100)*(Tabel1[[#This Row],[Dybde ude]]/100)*Tabel1[[#This Row],[Antal]],0)</f>
        <v>0</v>
      </c>
      <c r="L34" s="103">
        <f>Tabel1[[#This Row],[Bredde inde]]*Tabel1[[#This Row],[Antal]]</f>
        <v>0.5</v>
      </c>
      <c r="O34" t="s">
        <v>727</v>
      </c>
      <c r="P34" t="str">
        <f t="shared" si="0"/>
        <v>Administration-C-14</v>
      </c>
      <c r="Q34" t="s">
        <v>117</v>
      </c>
      <c r="R34">
        <v>14</v>
      </c>
    </row>
    <row r="35" spans="1:18" x14ac:dyDescent="0.25">
      <c r="A35" s="4" t="s">
        <v>1300</v>
      </c>
      <c r="B35" s="98" t="s">
        <v>1475</v>
      </c>
      <c r="C35" s="99">
        <v>1</v>
      </c>
      <c r="D35" s="98" t="s">
        <v>56</v>
      </c>
      <c r="E35" s="98" t="s">
        <v>11</v>
      </c>
      <c r="F35" s="98" t="s">
        <v>713</v>
      </c>
      <c r="G35" s="9"/>
      <c r="H35" s="9"/>
      <c r="I35" s="107">
        <v>0.5</v>
      </c>
      <c r="J35" s="14"/>
      <c r="K35" s="15">
        <f>IF(Tabel1[[#This Row],[Inde eller ude?]]="Ude",(Tabel1[[#This Row],[Bredde ude]]/100)*(Tabel1[[#This Row],[Dybde ude]]/100)*Tabel1[[#This Row],[Antal]],0)</f>
        <v>0</v>
      </c>
      <c r="L35" s="103">
        <f>Tabel1[[#This Row],[Bredde inde]]*Tabel1[[#This Row],[Antal]]</f>
        <v>0.5</v>
      </c>
    </row>
    <row r="36" spans="1:18" x14ac:dyDescent="0.25">
      <c r="A36" s="4" t="s">
        <v>797</v>
      </c>
      <c r="B36" s="9" t="s">
        <v>0</v>
      </c>
      <c r="C36" s="13">
        <v>3</v>
      </c>
      <c r="D36" s="9" t="s">
        <v>58</v>
      </c>
      <c r="E36" s="98" t="s">
        <v>1177</v>
      </c>
      <c r="F36" s="9" t="s">
        <v>713</v>
      </c>
      <c r="G36" s="9"/>
      <c r="H36" s="9"/>
      <c r="I36" s="107">
        <v>1.1000000000000001</v>
      </c>
      <c r="J36" s="14"/>
      <c r="K36" s="15">
        <f>IF(Tabel1[[#This Row],[Inde eller ude?]]="Ude",(Tabel1[[#This Row],[Bredde ude]]/100)*(Tabel1[[#This Row],[Dybde ude]]/100)*Tabel1[[#This Row],[Antal]],0)</f>
        <v>0</v>
      </c>
      <c r="L36" s="103">
        <f>Tabel1[[#This Row],[Bredde inde]]*Tabel1[[#This Row],[Antal]]</f>
        <v>3.3000000000000003</v>
      </c>
      <c r="O36" t="s">
        <v>727</v>
      </c>
      <c r="P36" t="str">
        <f t="shared" si="0"/>
        <v>Administration-D-1</v>
      </c>
      <c r="Q36" t="s">
        <v>118</v>
      </c>
      <c r="R36">
        <v>1</v>
      </c>
    </row>
    <row r="37" spans="1:18" x14ac:dyDescent="0.25">
      <c r="A37" s="4" t="s">
        <v>798</v>
      </c>
      <c r="B37" s="9" t="s">
        <v>1</v>
      </c>
      <c r="C37" s="13">
        <v>2</v>
      </c>
      <c r="D37" s="9" t="s">
        <v>54</v>
      </c>
      <c r="E37" s="98" t="s">
        <v>1178</v>
      </c>
      <c r="F37" s="9" t="s">
        <v>713</v>
      </c>
      <c r="G37" s="9"/>
      <c r="H37" s="9"/>
      <c r="I37" s="107">
        <v>1.1000000000000001</v>
      </c>
      <c r="J37" s="14"/>
      <c r="K37" s="15">
        <f>IF(Tabel1[[#This Row],[Inde eller ude?]]="Ude",(Tabel1[[#This Row],[Bredde ude]]/100)*(Tabel1[[#This Row],[Dybde ude]]/100)*Tabel1[[#This Row],[Antal]],0)</f>
        <v>0</v>
      </c>
      <c r="L37" s="103">
        <f>Tabel1[[#This Row],[Bredde inde]]*Tabel1[[#This Row],[Antal]]</f>
        <v>2.2000000000000002</v>
      </c>
      <c r="O37" t="s">
        <v>727</v>
      </c>
      <c r="P37" t="str">
        <f t="shared" si="0"/>
        <v>Administration-D-2</v>
      </c>
      <c r="Q37" t="s">
        <v>118</v>
      </c>
      <c r="R37">
        <v>2</v>
      </c>
    </row>
    <row r="38" spans="1:18" x14ac:dyDescent="0.25">
      <c r="A38" s="4" t="s">
        <v>799</v>
      </c>
      <c r="B38" s="9" t="s">
        <v>2</v>
      </c>
      <c r="C38" s="13">
        <v>1</v>
      </c>
      <c r="D38" s="9" t="s">
        <v>54</v>
      </c>
      <c r="E38" s="98" t="s">
        <v>1178</v>
      </c>
      <c r="F38" s="9" t="s">
        <v>713</v>
      </c>
      <c r="G38" s="9"/>
      <c r="H38" s="9"/>
      <c r="I38" s="107">
        <v>1.1000000000000001</v>
      </c>
      <c r="J38" s="14"/>
      <c r="K38" s="15">
        <f>IF(Tabel1[[#This Row],[Inde eller ude?]]="Ude",(Tabel1[[#This Row],[Bredde ude]]/100)*(Tabel1[[#This Row],[Dybde ude]]/100)*Tabel1[[#This Row],[Antal]],0)</f>
        <v>0</v>
      </c>
      <c r="L38" s="103">
        <f>Tabel1[[#This Row],[Bredde inde]]*Tabel1[[#This Row],[Antal]]</f>
        <v>1.1000000000000001</v>
      </c>
      <c r="O38" t="s">
        <v>727</v>
      </c>
      <c r="P38" t="str">
        <f t="shared" si="0"/>
        <v>Administration-D-3</v>
      </c>
      <c r="Q38" t="s">
        <v>118</v>
      </c>
      <c r="R38">
        <v>3</v>
      </c>
    </row>
    <row r="39" spans="1:18" x14ac:dyDescent="0.25">
      <c r="A39" s="4" t="s">
        <v>800</v>
      </c>
      <c r="B39" s="9" t="s">
        <v>3</v>
      </c>
      <c r="C39" s="13">
        <v>1</v>
      </c>
      <c r="D39" s="9" t="s">
        <v>54</v>
      </c>
      <c r="E39" s="98" t="s">
        <v>11</v>
      </c>
      <c r="F39" s="9" t="s">
        <v>713</v>
      </c>
      <c r="G39" s="9"/>
      <c r="H39" s="9"/>
      <c r="I39" s="107">
        <v>1.1000000000000001</v>
      </c>
      <c r="J39" s="14"/>
      <c r="K39" s="15">
        <f>IF(Tabel1[[#This Row],[Inde eller ude?]]="Ude",(Tabel1[[#This Row],[Bredde ude]]/100)*(Tabel1[[#This Row],[Dybde ude]]/100)*Tabel1[[#This Row],[Antal]],0)</f>
        <v>0</v>
      </c>
      <c r="L39" s="103">
        <f>Tabel1[[#This Row],[Bredde inde]]*Tabel1[[#This Row],[Antal]]</f>
        <v>1.1000000000000001</v>
      </c>
      <c r="O39" t="s">
        <v>727</v>
      </c>
      <c r="P39" t="str">
        <f t="shared" si="0"/>
        <v>Administration-D-4</v>
      </c>
      <c r="Q39" t="s">
        <v>118</v>
      </c>
      <c r="R39">
        <v>4</v>
      </c>
    </row>
    <row r="40" spans="1:18" x14ac:dyDescent="0.25">
      <c r="A40" s="4" t="s">
        <v>801</v>
      </c>
      <c r="B40" s="9" t="s">
        <v>4</v>
      </c>
      <c r="C40" s="13">
        <v>1</v>
      </c>
      <c r="D40" s="9" t="s">
        <v>55</v>
      </c>
      <c r="E40" s="9" t="s">
        <v>11</v>
      </c>
      <c r="F40" s="9" t="s">
        <v>713</v>
      </c>
      <c r="G40" s="9"/>
      <c r="H40" s="9"/>
      <c r="I40" s="107">
        <v>1.1000000000000001</v>
      </c>
      <c r="J40" s="14"/>
      <c r="K40" s="15">
        <f>IF(Tabel1[[#This Row],[Inde eller ude?]]="Ude",(Tabel1[[#This Row],[Bredde ude]]/100)*(Tabel1[[#This Row],[Dybde ude]]/100)*Tabel1[[#This Row],[Antal]],0)</f>
        <v>0</v>
      </c>
      <c r="L40" s="103">
        <f>Tabel1[[#This Row],[Bredde inde]]*Tabel1[[#This Row],[Antal]]</f>
        <v>1.1000000000000001</v>
      </c>
      <c r="O40" t="s">
        <v>727</v>
      </c>
      <c r="P40" t="str">
        <f t="shared" si="0"/>
        <v>Administration-D-5</v>
      </c>
      <c r="Q40" t="s">
        <v>118</v>
      </c>
      <c r="R40">
        <v>5</v>
      </c>
    </row>
    <row r="41" spans="1:18" x14ac:dyDescent="0.25">
      <c r="A41" s="4" t="s">
        <v>802</v>
      </c>
      <c r="B41" s="9" t="s">
        <v>5</v>
      </c>
      <c r="C41" s="13">
        <v>1</v>
      </c>
      <c r="D41" s="9" t="s">
        <v>54</v>
      </c>
      <c r="E41" s="9" t="s">
        <v>11</v>
      </c>
      <c r="F41" s="9" t="s">
        <v>713</v>
      </c>
      <c r="G41" s="9"/>
      <c r="H41" s="9"/>
      <c r="I41" s="107">
        <v>1.1000000000000001</v>
      </c>
      <c r="J41" s="14"/>
      <c r="K41" s="15">
        <f>IF(Tabel1[[#This Row],[Inde eller ude?]]="Ude",(Tabel1[[#This Row],[Bredde ude]]/100)*(Tabel1[[#This Row],[Dybde ude]]/100)*Tabel1[[#This Row],[Antal]],0)</f>
        <v>0</v>
      </c>
      <c r="L41" s="103">
        <f>Tabel1[[#This Row],[Bredde inde]]*Tabel1[[#This Row],[Antal]]</f>
        <v>1.1000000000000001</v>
      </c>
      <c r="O41" t="s">
        <v>727</v>
      </c>
      <c r="P41" t="str">
        <f t="shared" si="0"/>
        <v>Administration-D-6</v>
      </c>
      <c r="Q41" t="s">
        <v>118</v>
      </c>
      <c r="R41">
        <v>6</v>
      </c>
    </row>
    <row r="42" spans="1:18" x14ac:dyDescent="0.25">
      <c r="A42" s="4" t="s">
        <v>803</v>
      </c>
      <c r="B42" s="98" t="s">
        <v>1147</v>
      </c>
      <c r="C42" s="13">
        <v>1</v>
      </c>
      <c r="D42" s="98" t="s">
        <v>54</v>
      </c>
      <c r="E42" s="9" t="s">
        <v>11</v>
      </c>
      <c r="F42" s="9" t="s">
        <v>713</v>
      </c>
      <c r="G42" s="9"/>
      <c r="H42" s="9"/>
      <c r="I42" s="107">
        <v>1.1000000000000001</v>
      </c>
      <c r="J42" s="14"/>
      <c r="K42" s="15">
        <f>IF(Tabel1[[#This Row],[Inde eller ude?]]="Ude",(Tabel1[[#This Row],[Bredde ude]]/100)*(Tabel1[[#This Row],[Dybde ude]]/100)*Tabel1[[#This Row],[Antal]],0)</f>
        <v>0</v>
      </c>
      <c r="L42" s="103">
        <f>Tabel1[[#This Row],[Bredde inde]]*Tabel1[[#This Row],[Antal]]</f>
        <v>1.1000000000000001</v>
      </c>
      <c r="O42" t="s">
        <v>727</v>
      </c>
      <c r="P42" t="str">
        <f t="shared" si="0"/>
        <v>Administration-D-7</v>
      </c>
      <c r="Q42" t="s">
        <v>118</v>
      </c>
      <c r="R42">
        <v>7</v>
      </c>
    </row>
    <row r="43" spans="1:18" x14ac:dyDescent="0.25">
      <c r="A43" s="4" t="s">
        <v>893</v>
      </c>
      <c r="B43" s="9" t="s">
        <v>6</v>
      </c>
      <c r="C43" s="13">
        <v>2</v>
      </c>
      <c r="D43" s="98" t="s">
        <v>56</v>
      </c>
      <c r="E43" s="98" t="s">
        <v>1177</v>
      </c>
      <c r="F43" s="9" t="s">
        <v>713</v>
      </c>
      <c r="G43" s="9"/>
      <c r="H43" s="9"/>
      <c r="I43" s="107">
        <v>0.5</v>
      </c>
      <c r="J43" s="101"/>
      <c r="K43" s="15">
        <f>IF(Tabel1[[#This Row],[Inde eller ude?]]="Ude",(Tabel1[[#This Row],[Bredde ude]]/100)*(Tabel1[[#This Row],[Dybde ude]]/100)*Tabel1[[#This Row],[Antal]],0)</f>
        <v>0</v>
      </c>
      <c r="L43" s="103">
        <f>Tabel1[[#This Row],[Bredde inde]]*Tabel1[[#This Row],[Antal]]</f>
        <v>1</v>
      </c>
      <c r="O43" t="s">
        <v>727</v>
      </c>
      <c r="P43" t="str">
        <f t="shared" si="0"/>
        <v>Administration-D-9</v>
      </c>
      <c r="Q43" t="s">
        <v>118</v>
      </c>
      <c r="R43">
        <v>9</v>
      </c>
    </row>
    <row r="44" spans="1:18" x14ac:dyDescent="0.25">
      <c r="A44" s="4" t="s">
        <v>804</v>
      </c>
      <c r="B44" s="98" t="s">
        <v>1294</v>
      </c>
      <c r="C44" s="13">
        <v>1</v>
      </c>
      <c r="D44" s="9" t="s">
        <v>690</v>
      </c>
      <c r="E44" s="9" t="s">
        <v>11</v>
      </c>
      <c r="F44" s="9" t="s">
        <v>713</v>
      </c>
      <c r="G44" s="9"/>
      <c r="H44" s="9"/>
      <c r="I44" s="107">
        <v>0.5</v>
      </c>
      <c r="J44" s="16"/>
      <c r="K44" s="15">
        <f>IF(Tabel1[[#This Row],[Inde eller ude?]]="Ude",(Tabel1[[#This Row],[Bredde ude]]/100)*(Tabel1[[#This Row],[Dybde ude]]/100)*Tabel1[[#This Row],[Antal]],0)</f>
        <v>0</v>
      </c>
      <c r="L44" s="103">
        <f>Tabel1[[#This Row],[Bredde inde]]*Tabel1[[#This Row],[Antal]]</f>
        <v>0.5</v>
      </c>
      <c r="O44" t="s">
        <v>727</v>
      </c>
      <c r="P44" t="str">
        <f t="shared" si="0"/>
        <v>Administration-D-10</v>
      </c>
      <c r="Q44" t="s">
        <v>118</v>
      </c>
      <c r="R44">
        <v>10</v>
      </c>
    </row>
    <row r="45" spans="1:18" x14ac:dyDescent="0.25">
      <c r="A45" s="4" t="s">
        <v>805</v>
      </c>
      <c r="B45" s="9" t="s">
        <v>7</v>
      </c>
      <c r="C45" s="13">
        <v>1</v>
      </c>
      <c r="D45" s="9" t="s">
        <v>54</v>
      </c>
      <c r="E45" s="9" t="s">
        <v>11</v>
      </c>
      <c r="F45" s="9" t="s">
        <v>713</v>
      </c>
      <c r="G45" s="9"/>
      <c r="H45" s="9"/>
      <c r="I45" s="107">
        <v>1.1000000000000001</v>
      </c>
      <c r="J45" s="14"/>
      <c r="K45" s="15">
        <f>IF(Tabel1[[#This Row],[Inde eller ude?]]="Ude",(Tabel1[[#This Row],[Bredde ude]]/100)*(Tabel1[[#This Row],[Dybde ude]]/100)*Tabel1[[#This Row],[Antal]],0)</f>
        <v>0</v>
      </c>
      <c r="L45" s="103">
        <f>Tabel1[[#This Row],[Bredde inde]]*Tabel1[[#This Row],[Antal]]</f>
        <v>1.1000000000000001</v>
      </c>
      <c r="O45" t="s">
        <v>727</v>
      </c>
      <c r="P45" t="str">
        <f t="shared" si="0"/>
        <v>Administration-D-11</v>
      </c>
      <c r="Q45" t="s">
        <v>118</v>
      </c>
      <c r="R45">
        <v>11</v>
      </c>
    </row>
    <row r="46" spans="1:18" x14ac:dyDescent="0.25">
      <c r="A46" s="4" t="s">
        <v>1301</v>
      </c>
      <c r="B46" s="9" t="s">
        <v>8</v>
      </c>
      <c r="C46" s="13">
        <v>1</v>
      </c>
      <c r="D46" s="9" t="s">
        <v>57</v>
      </c>
      <c r="E46" s="9" t="s">
        <v>11</v>
      </c>
      <c r="F46" s="9" t="s">
        <v>713</v>
      </c>
      <c r="G46" s="9"/>
      <c r="H46" s="9"/>
      <c r="I46" s="107">
        <v>0.5</v>
      </c>
      <c r="J46" s="14"/>
      <c r="K46" s="15">
        <f>IF(Tabel1[[#This Row],[Inde eller ude?]]="Ude",(Tabel1[[#This Row],[Bredde ude]]/100)*(Tabel1[[#This Row],[Dybde ude]]/100)*Tabel1[[#This Row],[Antal]],0)</f>
        <v>0</v>
      </c>
      <c r="L46" s="103">
        <f>Tabel1[[#This Row],[Bredde inde]]*Tabel1[[#This Row],[Antal]]</f>
        <v>0.5</v>
      </c>
      <c r="O46" t="s">
        <v>727</v>
      </c>
      <c r="P46" t="str">
        <f t="shared" si="0"/>
        <v>Administration-D-14</v>
      </c>
      <c r="Q46" t="s">
        <v>118</v>
      </c>
      <c r="R46">
        <v>14</v>
      </c>
    </row>
    <row r="47" spans="1:18" x14ac:dyDescent="0.25">
      <c r="A47" s="4" t="s">
        <v>1302</v>
      </c>
      <c r="B47" s="98" t="s">
        <v>1445</v>
      </c>
      <c r="C47" s="13">
        <v>1</v>
      </c>
      <c r="D47" s="9" t="s">
        <v>56</v>
      </c>
      <c r="E47" s="9" t="s">
        <v>11</v>
      </c>
      <c r="F47" s="9" t="s">
        <v>713</v>
      </c>
      <c r="G47" s="9"/>
      <c r="H47" s="9"/>
      <c r="I47" s="107">
        <v>0.5</v>
      </c>
      <c r="J47" s="101"/>
      <c r="K47" s="15">
        <f>IF(Tabel1[[#This Row],[Inde eller ude?]]="Ude",(Tabel1[[#This Row],[Bredde ude]]/100)*(Tabel1[[#This Row],[Dybde ude]]/100)*Tabel1[[#This Row],[Antal]],0)</f>
        <v>0</v>
      </c>
      <c r="L47" s="103">
        <f>Tabel1[[#This Row],[Bredde inde]]*Tabel1[[#This Row],[Antal]]</f>
        <v>0.5</v>
      </c>
      <c r="O47" t="s">
        <v>727</v>
      </c>
      <c r="P47" t="str">
        <f t="shared" si="0"/>
        <v>Administration-D-15</v>
      </c>
      <c r="Q47" t="s">
        <v>118</v>
      </c>
      <c r="R47">
        <v>15</v>
      </c>
    </row>
    <row r="48" spans="1:18" x14ac:dyDescent="0.25">
      <c r="A48" s="4" t="s">
        <v>806</v>
      </c>
      <c r="B48" s="98" t="s">
        <v>1476</v>
      </c>
      <c r="C48" s="13">
        <v>1</v>
      </c>
      <c r="D48" s="9" t="s">
        <v>56</v>
      </c>
      <c r="E48" s="9" t="s">
        <v>11</v>
      </c>
      <c r="F48" s="9" t="s">
        <v>713</v>
      </c>
      <c r="G48" s="9"/>
      <c r="H48" s="9"/>
      <c r="I48" s="17">
        <v>0.5</v>
      </c>
      <c r="J48" s="17"/>
      <c r="K48" s="15">
        <f>IF(Tabel1[[#This Row],[Inde eller ude?]]="Ude",(Tabel1[[#This Row],[Bredde ude]]/100)*(Tabel1[[#This Row],[Dybde ude]]/100)*Tabel1[[#This Row],[Antal]],0)</f>
        <v>0</v>
      </c>
      <c r="L48" s="103">
        <f>Tabel1[[#This Row],[Bredde inde]]*Tabel1[[#This Row],[Antal]]</f>
        <v>0.5</v>
      </c>
    </row>
    <row r="49" spans="1:18" x14ac:dyDescent="0.25">
      <c r="A49" s="4" t="s">
        <v>1437</v>
      </c>
      <c r="B49" s="98" t="s">
        <v>1475</v>
      </c>
      <c r="C49" s="99">
        <v>1</v>
      </c>
      <c r="D49" s="98" t="s">
        <v>56</v>
      </c>
      <c r="E49" s="98" t="s">
        <v>11</v>
      </c>
      <c r="F49" s="98" t="s">
        <v>713</v>
      </c>
      <c r="G49" s="9"/>
      <c r="H49" s="9"/>
      <c r="I49" s="107">
        <v>0.5</v>
      </c>
      <c r="J49" s="17"/>
      <c r="K49" s="15">
        <f>IF(Tabel1[[#This Row],[Inde eller ude?]]="Ude",(Tabel1[[#This Row],[Bredde ude]]/100)*(Tabel1[[#This Row],[Dybde ude]]/100)*Tabel1[[#This Row],[Antal]],0)</f>
        <v>0</v>
      </c>
      <c r="L49" s="103">
        <f>Tabel1[[#This Row],[Bredde inde]]*Tabel1[[#This Row],[Antal]]</f>
        <v>0.5</v>
      </c>
    </row>
    <row r="50" spans="1:18" x14ac:dyDescent="0.25">
      <c r="A50" s="4" t="s">
        <v>807</v>
      </c>
      <c r="B50" s="9" t="s">
        <v>0</v>
      </c>
      <c r="C50" s="13">
        <v>4</v>
      </c>
      <c r="D50" s="9" t="s">
        <v>58</v>
      </c>
      <c r="E50" s="98" t="s">
        <v>1177</v>
      </c>
      <c r="F50" s="9" t="s">
        <v>713</v>
      </c>
      <c r="G50" s="9"/>
      <c r="H50" s="9"/>
      <c r="I50" s="107">
        <v>1.1000000000000001</v>
      </c>
      <c r="J50" s="14"/>
      <c r="K50" s="15">
        <f>IF(Tabel1[[#This Row],[Inde eller ude?]]="Ude",(Tabel1[[#This Row],[Bredde ude]]/100)*(Tabel1[[#This Row],[Dybde ude]]/100)*Tabel1[[#This Row],[Antal]],0)</f>
        <v>0</v>
      </c>
      <c r="L50" s="103">
        <f>Tabel1[[#This Row],[Bredde inde]]*Tabel1[[#This Row],[Antal]]</f>
        <v>4.4000000000000004</v>
      </c>
      <c r="O50" t="s">
        <v>727</v>
      </c>
      <c r="P50" t="str">
        <f t="shared" si="0"/>
        <v>Administration-E-1</v>
      </c>
      <c r="Q50" t="s">
        <v>119</v>
      </c>
      <c r="R50">
        <v>1</v>
      </c>
    </row>
    <row r="51" spans="1:18" x14ac:dyDescent="0.25">
      <c r="A51" s="4" t="s">
        <v>808</v>
      </c>
      <c r="B51" s="9" t="s">
        <v>1</v>
      </c>
      <c r="C51" s="13">
        <v>2</v>
      </c>
      <c r="D51" s="9" t="s">
        <v>54</v>
      </c>
      <c r="E51" s="98" t="s">
        <v>1178</v>
      </c>
      <c r="F51" s="9" t="s">
        <v>713</v>
      </c>
      <c r="G51" s="9"/>
      <c r="H51" s="9"/>
      <c r="I51" s="107">
        <v>1.1000000000000001</v>
      </c>
      <c r="J51" s="14"/>
      <c r="K51" s="15">
        <f>IF(Tabel1[[#This Row],[Inde eller ude?]]="Ude",(Tabel1[[#This Row],[Bredde ude]]/100)*(Tabel1[[#This Row],[Dybde ude]]/100)*Tabel1[[#This Row],[Antal]],0)</f>
        <v>0</v>
      </c>
      <c r="L51" s="103">
        <f>Tabel1[[#This Row],[Bredde inde]]*Tabel1[[#This Row],[Antal]]</f>
        <v>2.2000000000000002</v>
      </c>
      <c r="O51" t="s">
        <v>727</v>
      </c>
      <c r="P51" t="str">
        <f t="shared" si="0"/>
        <v>Administration-E-2</v>
      </c>
      <c r="Q51" t="s">
        <v>119</v>
      </c>
      <c r="R51">
        <v>2</v>
      </c>
    </row>
    <row r="52" spans="1:18" x14ac:dyDescent="0.25">
      <c r="A52" s="4" t="s">
        <v>809</v>
      </c>
      <c r="B52" s="9" t="s">
        <v>2</v>
      </c>
      <c r="C52" s="13">
        <v>1</v>
      </c>
      <c r="D52" s="9" t="s">
        <v>54</v>
      </c>
      <c r="E52" s="98" t="s">
        <v>1178</v>
      </c>
      <c r="F52" s="9" t="s">
        <v>713</v>
      </c>
      <c r="G52" s="9"/>
      <c r="H52" s="9"/>
      <c r="I52" s="107">
        <v>1.1000000000000001</v>
      </c>
      <c r="J52" s="14"/>
      <c r="K52" s="15">
        <f>IF(Tabel1[[#This Row],[Inde eller ude?]]="Ude",(Tabel1[[#This Row],[Bredde ude]]/100)*(Tabel1[[#This Row],[Dybde ude]]/100)*Tabel1[[#This Row],[Antal]],0)</f>
        <v>0</v>
      </c>
      <c r="L52" s="103">
        <f>Tabel1[[#This Row],[Bredde inde]]*Tabel1[[#This Row],[Antal]]</f>
        <v>1.1000000000000001</v>
      </c>
      <c r="O52" t="s">
        <v>727</v>
      </c>
      <c r="P52" t="str">
        <f t="shared" si="0"/>
        <v>Administration-E-3</v>
      </c>
      <c r="Q52" t="s">
        <v>119</v>
      </c>
      <c r="R52">
        <v>3</v>
      </c>
    </row>
    <row r="53" spans="1:18" x14ac:dyDescent="0.25">
      <c r="A53" s="4" t="s">
        <v>810</v>
      </c>
      <c r="B53" s="9" t="s">
        <v>3</v>
      </c>
      <c r="C53" s="13">
        <v>1</v>
      </c>
      <c r="D53" s="9" t="s">
        <v>54</v>
      </c>
      <c r="E53" s="98" t="s">
        <v>11</v>
      </c>
      <c r="F53" s="9" t="s">
        <v>713</v>
      </c>
      <c r="G53" s="9"/>
      <c r="H53" s="9"/>
      <c r="I53" s="107">
        <v>1.1000000000000001</v>
      </c>
      <c r="J53" s="14"/>
      <c r="K53" s="15">
        <f>IF(Tabel1[[#This Row],[Inde eller ude?]]="Ude",(Tabel1[[#This Row],[Bredde ude]]/100)*(Tabel1[[#This Row],[Dybde ude]]/100)*Tabel1[[#This Row],[Antal]],0)</f>
        <v>0</v>
      </c>
      <c r="L53" s="103">
        <f>Tabel1[[#This Row],[Bredde inde]]*Tabel1[[#This Row],[Antal]]</f>
        <v>1.1000000000000001</v>
      </c>
      <c r="O53" t="s">
        <v>727</v>
      </c>
      <c r="P53" t="str">
        <f t="shared" si="0"/>
        <v>Administration-E-4</v>
      </c>
      <c r="Q53" t="s">
        <v>119</v>
      </c>
      <c r="R53">
        <v>4</v>
      </c>
    </row>
    <row r="54" spans="1:18" x14ac:dyDescent="0.25">
      <c r="A54" s="4" t="s">
        <v>811</v>
      </c>
      <c r="B54" s="9" t="s">
        <v>4</v>
      </c>
      <c r="C54" s="13">
        <v>1</v>
      </c>
      <c r="D54" s="9" t="s">
        <v>55</v>
      </c>
      <c r="E54" s="9" t="s">
        <v>11</v>
      </c>
      <c r="F54" s="9" t="s">
        <v>713</v>
      </c>
      <c r="G54" s="9"/>
      <c r="H54" s="9"/>
      <c r="I54" s="107">
        <v>1.1000000000000001</v>
      </c>
      <c r="J54" s="14"/>
      <c r="K54" s="15">
        <f>IF(Tabel1[[#This Row],[Inde eller ude?]]="Ude",(Tabel1[[#This Row],[Bredde ude]]/100)*(Tabel1[[#This Row],[Dybde ude]]/100)*Tabel1[[#This Row],[Antal]],0)</f>
        <v>0</v>
      </c>
      <c r="L54" s="103">
        <f>Tabel1[[#This Row],[Bredde inde]]*Tabel1[[#This Row],[Antal]]</f>
        <v>1.1000000000000001</v>
      </c>
      <c r="O54" t="s">
        <v>727</v>
      </c>
      <c r="P54" t="str">
        <f t="shared" si="0"/>
        <v>Administration-E-5</v>
      </c>
      <c r="Q54" t="s">
        <v>119</v>
      </c>
      <c r="R54">
        <v>5</v>
      </c>
    </row>
    <row r="55" spans="1:18" x14ac:dyDescent="0.25">
      <c r="A55" s="4" t="s">
        <v>812</v>
      </c>
      <c r="B55" s="9" t="s">
        <v>5</v>
      </c>
      <c r="C55" s="13">
        <v>1</v>
      </c>
      <c r="D55" s="9" t="s">
        <v>54</v>
      </c>
      <c r="E55" s="9" t="s">
        <v>11</v>
      </c>
      <c r="F55" s="9" t="s">
        <v>713</v>
      </c>
      <c r="G55" s="9"/>
      <c r="H55" s="9"/>
      <c r="I55" s="107">
        <v>1.1000000000000001</v>
      </c>
      <c r="J55" s="14"/>
      <c r="K55" s="15">
        <f>IF(Tabel1[[#This Row],[Inde eller ude?]]="Ude",(Tabel1[[#This Row],[Bredde ude]]/100)*(Tabel1[[#This Row],[Dybde ude]]/100)*Tabel1[[#This Row],[Antal]],0)</f>
        <v>0</v>
      </c>
      <c r="L55" s="103">
        <f>Tabel1[[#This Row],[Bredde inde]]*Tabel1[[#This Row],[Antal]]</f>
        <v>1.1000000000000001</v>
      </c>
      <c r="O55" t="s">
        <v>727</v>
      </c>
      <c r="P55" t="str">
        <f t="shared" si="0"/>
        <v>Administration-E-6</v>
      </c>
      <c r="Q55" t="s">
        <v>119</v>
      </c>
      <c r="R55">
        <v>6</v>
      </c>
    </row>
    <row r="56" spans="1:18" x14ac:dyDescent="0.25">
      <c r="A56" s="4" t="s">
        <v>813</v>
      </c>
      <c r="B56" s="98" t="s">
        <v>1147</v>
      </c>
      <c r="C56" s="13">
        <v>1</v>
      </c>
      <c r="D56" s="98" t="s">
        <v>54</v>
      </c>
      <c r="E56" s="9" t="s">
        <v>11</v>
      </c>
      <c r="F56" s="9" t="s">
        <v>713</v>
      </c>
      <c r="G56" s="9"/>
      <c r="H56" s="9"/>
      <c r="I56" s="107">
        <v>1.1000000000000001</v>
      </c>
      <c r="J56" s="14"/>
      <c r="K56" s="15">
        <f>IF(Tabel1[[#This Row],[Inde eller ude?]]="Ude",(Tabel1[[#This Row],[Bredde ude]]/100)*(Tabel1[[#This Row],[Dybde ude]]/100)*Tabel1[[#This Row],[Antal]],0)</f>
        <v>0</v>
      </c>
      <c r="L56" s="103">
        <f>Tabel1[[#This Row],[Bredde inde]]*Tabel1[[#This Row],[Antal]]</f>
        <v>1.1000000000000001</v>
      </c>
      <c r="O56" t="s">
        <v>727</v>
      </c>
      <c r="P56" t="str">
        <f t="shared" si="0"/>
        <v>Administration-E-7</v>
      </c>
      <c r="Q56" t="s">
        <v>119</v>
      </c>
      <c r="R56">
        <v>7</v>
      </c>
    </row>
    <row r="57" spans="1:18" x14ac:dyDescent="0.25">
      <c r="A57" s="4" t="s">
        <v>894</v>
      </c>
      <c r="B57" s="9" t="s">
        <v>6</v>
      </c>
      <c r="C57" s="13">
        <v>3</v>
      </c>
      <c r="D57" s="98" t="s">
        <v>56</v>
      </c>
      <c r="E57" s="98" t="s">
        <v>1177</v>
      </c>
      <c r="F57" s="9" t="s">
        <v>713</v>
      </c>
      <c r="G57" s="9"/>
      <c r="H57" s="9"/>
      <c r="I57" s="107">
        <v>0.5</v>
      </c>
      <c r="J57" s="101"/>
      <c r="K57" s="15">
        <f>IF(Tabel1[[#This Row],[Inde eller ude?]]="Ude",(Tabel1[[#This Row],[Bredde ude]]/100)*(Tabel1[[#This Row],[Dybde ude]]/100)*Tabel1[[#This Row],[Antal]],0)</f>
        <v>0</v>
      </c>
      <c r="L57" s="103">
        <f>Tabel1[[#This Row],[Bredde inde]]*Tabel1[[#This Row],[Antal]]</f>
        <v>1.5</v>
      </c>
      <c r="O57" t="s">
        <v>727</v>
      </c>
      <c r="P57" t="str">
        <f t="shared" si="0"/>
        <v>Administration-E-9</v>
      </c>
      <c r="Q57" t="s">
        <v>119</v>
      </c>
      <c r="R57">
        <v>9</v>
      </c>
    </row>
    <row r="58" spans="1:18" x14ac:dyDescent="0.25">
      <c r="A58" s="4" t="s">
        <v>814</v>
      </c>
      <c r="B58" s="98" t="s">
        <v>1294</v>
      </c>
      <c r="C58" s="13">
        <v>1</v>
      </c>
      <c r="D58" s="9" t="s">
        <v>690</v>
      </c>
      <c r="E58" s="9" t="s">
        <v>11</v>
      </c>
      <c r="F58" s="9" t="s">
        <v>713</v>
      </c>
      <c r="G58" s="9"/>
      <c r="H58" s="9"/>
      <c r="I58" s="107">
        <v>0.5</v>
      </c>
      <c r="J58" s="16"/>
      <c r="K58" s="15">
        <f>IF(Tabel1[[#This Row],[Inde eller ude?]]="Ude",(Tabel1[[#This Row],[Bredde ude]]/100)*(Tabel1[[#This Row],[Dybde ude]]/100)*Tabel1[[#This Row],[Antal]],0)</f>
        <v>0</v>
      </c>
      <c r="L58" s="103">
        <f>Tabel1[[#This Row],[Bredde inde]]*Tabel1[[#This Row],[Antal]]</f>
        <v>0.5</v>
      </c>
      <c r="O58" t="s">
        <v>727</v>
      </c>
      <c r="P58" t="str">
        <f t="shared" si="0"/>
        <v>Administration-E-10</v>
      </c>
      <c r="Q58" t="s">
        <v>119</v>
      </c>
      <c r="R58">
        <v>10</v>
      </c>
    </row>
    <row r="59" spans="1:18" x14ac:dyDescent="0.25">
      <c r="A59" s="4" t="s">
        <v>815</v>
      </c>
      <c r="B59" s="9" t="s">
        <v>7</v>
      </c>
      <c r="C59" s="13">
        <v>1</v>
      </c>
      <c r="D59" s="9" t="s">
        <v>54</v>
      </c>
      <c r="E59" s="9" t="s">
        <v>11</v>
      </c>
      <c r="F59" s="9" t="s">
        <v>713</v>
      </c>
      <c r="G59" s="9"/>
      <c r="H59" s="9"/>
      <c r="I59" s="107">
        <v>1.1000000000000001</v>
      </c>
      <c r="J59" s="14"/>
      <c r="K59" s="15">
        <f>IF(Tabel1[[#This Row],[Inde eller ude?]]="Ude",(Tabel1[[#This Row],[Bredde ude]]/100)*(Tabel1[[#This Row],[Dybde ude]]/100)*Tabel1[[#This Row],[Antal]],0)</f>
        <v>0</v>
      </c>
      <c r="L59" s="103">
        <f>Tabel1[[#This Row],[Bredde inde]]*Tabel1[[#This Row],[Antal]]</f>
        <v>1.1000000000000001</v>
      </c>
      <c r="O59" t="s">
        <v>727</v>
      </c>
      <c r="P59" t="str">
        <f t="shared" ref="P59:P117" si="1">O59&amp;"-"&amp;Q59&amp;"-"&amp;R59</f>
        <v>Administration-E-11</v>
      </c>
      <c r="Q59" t="s">
        <v>119</v>
      </c>
      <c r="R59">
        <v>11</v>
      </c>
    </row>
    <row r="60" spans="1:18" x14ac:dyDescent="0.25">
      <c r="A60" s="4" t="s">
        <v>1303</v>
      </c>
      <c r="B60" s="9" t="s">
        <v>8</v>
      </c>
      <c r="C60" s="13">
        <v>1</v>
      </c>
      <c r="D60" s="9" t="s">
        <v>57</v>
      </c>
      <c r="E60" s="9" t="s">
        <v>11</v>
      </c>
      <c r="F60" s="9" t="s">
        <v>713</v>
      </c>
      <c r="G60" s="9"/>
      <c r="H60" s="9"/>
      <c r="I60" s="107">
        <v>0.5</v>
      </c>
      <c r="J60" s="14"/>
      <c r="K60" s="15">
        <f>IF(Tabel1[[#This Row],[Inde eller ude?]]="Ude",(Tabel1[[#This Row],[Bredde ude]]/100)*(Tabel1[[#This Row],[Dybde ude]]/100)*Tabel1[[#This Row],[Antal]],0)</f>
        <v>0</v>
      </c>
      <c r="L60" s="103">
        <f>Tabel1[[#This Row],[Bredde inde]]*Tabel1[[#This Row],[Antal]]</f>
        <v>0.5</v>
      </c>
      <c r="O60" t="s">
        <v>727</v>
      </c>
      <c r="P60" t="str">
        <f t="shared" si="1"/>
        <v>Administration-E-14</v>
      </c>
      <c r="Q60" t="s">
        <v>119</v>
      </c>
      <c r="R60">
        <v>14</v>
      </c>
    </row>
    <row r="61" spans="1:18" x14ac:dyDescent="0.25">
      <c r="A61" s="4" t="s">
        <v>1304</v>
      </c>
      <c r="B61" s="98" t="s">
        <v>1445</v>
      </c>
      <c r="C61" s="13">
        <v>1</v>
      </c>
      <c r="D61" s="9" t="s">
        <v>56</v>
      </c>
      <c r="E61" s="9" t="s">
        <v>11</v>
      </c>
      <c r="F61" s="9" t="s">
        <v>713</v>
      </c>
      <c r="G61" s="9"/>
      <c r="H61" s="9"/>
      <c r="I61" s="107">
        <v>0.5</v>
      </c>
      <c r="J61" s="101"/>
      <c r="K61" s="15">
        <f>IF(Tabel1[[#This Row],[Inde eller ude?]]="Ude",(Tabel1[[#This Row],[Bredde ude]]/100)*(Tabel1[[#This Row],[Dybde ude]]/100)*Tabel1[[#This Row],[Antal]],0)</f>
        <v>0</v>
      </c>
      <c r="L61" s="103">
        <f>Tabel1[[#This Row],[Bredde inde]]*Tabel1[[#This Row],[Antal]]</f>
        <v>0.5</v>
      </c>
      <c r="O61" t="s">
        <v>727</v>
      </c>
      <c r="P61" t="str">
        <f t="shared" si="1"/>
        <v>Administration-E-15</v>
      </c>
      <c r="Q61" t="s">
        <v>119</v>
      </c>
      <c r="R61">
        <v>15</v>
      </c>
    </row>
    <row r="62" spans="1:18" x14ac:dyDescent="0.25">
      <c r="A62" s="4" t="s">
        <v>816</v>
      </c>
      <c r="B62" s="98" t="s">
        <v>1476</v>
      </c>
      <c r="C62" s="13">
        <v>1</v>
      </c>
      <c r="D62" s="9" t="s">
        <v>56</v>
      </c>
      <c r="E62" s="9" t="s">
        <v>11</v>
      </c>
      <c r="F62" s="9" t="s">
        <v>713</v>
      </c>
      <c r="G62" s="9"/>
      <c r="H62" s="9"/>
      <c r="I62" s="17">
        <v>0.5</v>
      </c>
      <c r="J62" s="17"/>
      <c r="K62" s="15">
        <f>IF(Tabel1[[#This Row],[Inde eller ude?]]="Ude",(Tabel1[[#This Row],[Bredde ude]]/100)*(Tabel1[[#This Row],[Dybde ude]]/100)*Tabel1[[#This Row],[Antal]],0)</f>
        <v>0</v>
      </c>
      <c r="L62" s="103">
        <f>Tabel1[[#This Row],[Bredde inde]]*Tabel1[[#This Row],[Antal]]</f>
        <v>0.5</v>
      </c>
    </row>
    <row r="63" spans="1:18" x14ac:dyDescent="0.25">
      <c r="A63" s="4" t="s">
        <v>1438</v>
      </c>
      <c r="B63" s="98" t="s">
        <v>1475</v>
      </c>
      <c r="C63" s="99">
        <v>1</v>
      </c>
      <c r="D63" s="98" t="s">
        <v>56</v>
      </c>
      <c r="E63" s="98" t="s">
        <v>11</v>
      </c>
      <c r="F63" s="98" t="s">
        <v>713</v>
      </c>
      <c r="G63" s="9"/>
      <c r="H63" s="9"/>
      <c r="I63" s="107">
        <v>0.5</v>
      </c>
      <c r="J63" s="17"/>
      <c r="K63" s="15">
        <f>IF(Tabel1[[#This Row],[Inde eller ude?]]="Ude",(Tabel1[[#This Row],[Bredde ude]]/100)*(Tabel1[[#This Row],[Dybde ude]]/100)*Tabel1[[#This Row],[Antal]],0)</f>
        <v>0</v>
      </c>
      <c r="L63" s="103">
        <f>Tabel1[[#This Row],[Bredde inde]]*Tabel1[[#This Row],[Antal]]</f>
        <v>0.5</v>
      </c>
    </row>
    <row r="64" spans="1:18" x14ac:dyDescent="0.25">
      <c r="A64" s="4" t="s">
        <v>817</v>
      </c>
      <c r="B64" s="9" t="s">
        <v>0</v>
      </c>
      <c r="C64" s="13">
        <v>5</v>
      </c>
      <c r="D64" s="9" t="s">
        <v>58</v>
      </c>
      <c r="E64" s="98" t="s">
        <v>1177</v>
      </c>
      <c r="F64" s="9" t="s">
        <v>713</v>
      </c>
      <c r="G64" s="9"/>
      <c r="H64" s="9"/>
      <c r="I64" s="107">
        <v>1.1000000000000001</v>
      </c>
      <c r="J64" s="14"/>
      <c r="K64" s="15">
        <f>IF(Tabel1[[#This Row],[Inde eller ude?]]="Ude",(Tabel1[[#This Row],[Bredde ude]]/100)*(Tabel1[[#This Row],[Dybde ude]]/100)*Tabel1[[#This Row],[Antal]],0)</f>
        <v>0</v>
      </c>
      <c r="L64" s="103">
        <f>Tabel1[[#This Row],[Bredde inde]]*Tabel1[[#This Row],[Antal]]</f>
        <v>5.5</v>
      </c>
      <c r="O64" t="s">
        <v>727</v>
      </c>
      <c r="P64" t="str">
        <f t="shared" si="1"/>
        <v>Administration-F-1</v>
      </c>
      <c r="Q64" t="s">
        <v>120</v>
      </c>
      <c r="R64">
        <v>1</v>
      </c>
    </row>
    <row r="65" spans="1:18" x14ac:dyDescent="0.25">
      <c r="A65" s="4" t="s">
        <v>818</v>
      </c>
      <c r="B65" s="9" t="s">
        <v>1</v>
      </c>
      <c r="C65" s="13">
        <v>3</v>
      </c>
      <c r="D65" s="9" t="s">
        <v>54</v>
      </c>
      <c r="E65" s="98" t="s">
        <v>1178</v>
      </c>
      <c r="F65" s="9" t="s">
        <v>713</v>
      </c>
      <c r="G65" s="9"/>
      <c r="H65" s="9"/>
      <c r="I65" s="107">
        <v>1.1000000000000001</v>
      </c>
      <c r="J65" s="14"/>
      <c r="K65" s="15">
        <f>IF(Tabel1[[#This Row],[Inde eller ude?]]="Ude",(Tabel1[[#This Row],[Bredde ude]]/100)*(Tabel1[[#This Row],[Dybde ude]]/100)*Tabel1[[#This Row],[Antal]],0)</f>
        <v>0</v>
      </c>
      <c r="L65" s="103">
        <f>Tabel1[[#This Row],[Bredde inde]]*Tabel1[[#This Row],[Antal]]</f>
        <v>3.3000000000000003</v>
      </c>
      <c r="O65" t="s">
        <v>727</v>
      </c>
      <c r="P65" t="str">
        <f t="shared" si="1"/>
        <v>Administration-F-2</v>
      </c>
      <c r="Q65" t="s">
        <v>120</v>
      </c>
      <c r="R65">
        <v>2</v>
      </c>
    </row>
    <row r="66" spans="1:18" x14ac:dyDescent="0.25">
      <c r="A66" s="4" t="s">
        <v>819</v>
      </c>
      <c r="B66" s="9" t="s">
        <v>2</v>
      </c>
      <c r="C66" s="13">
        <v>1</v>
      </c>
      <c r="D66" s="9" t="s">
        <v>54</v>
      </c>
      <c r="E66" s="98" t="s">
        <v>1178</v>
      </c>
      <c r="F66" s="9" t="s">
        <v>713</v>
      </c>
      <c r="G66" s="9"/>
      <c r="H66" s="9"/>
      <c r="I66" s="107">
        <v>1.1000000000000001</v>
      </c>
      <c r="J66" s="14"/>
      <c r="K66" s="15">
        <f>IF(Tabel1[[#This Row],[Inde eller ude?]]="Ude",(Tabel1[[#This Row],[Bredde ude]]/100)*(Tabel1[[#This Row],[Dybde ude]]/100)*Tabel1[[#This Row],[Antal]],0)</f>
        <v>0</v>
      </c>
      <c r="L66" s="103">
        <f>Tabel1[[#This Row],[Bredde inde]]*Tabel1[[#This Row],[Antal]]</f>
        <v>1.1000000000000001</v>
      </c>
      <c r="O66" t="s">
        <v>727</v>
      </c>
      <c r="P66" t="str">
        <f t="shared" si="1"/>
        <v>Administration-F-3</v>
      </c>
      <c r="Q66" t="s">
        <v>120</v>
      </c>
      <c r="R66">
        <v>3</v>
      </c>
    </row>
    <row r="67" spans="1:18" x14ac:dyDescent="0.25">
      <c r="A67" s="4" t="s">
        <v>820</v>
      </c>
      <c r="B67" s="9" t="s">
        <v>3</v>
      </c>
      <c r="C67" s="13">
        <v>1</v>
      </c>
      <c r="D67" s="9" t="s">
        <v>54</v>
      </c>
      <c r="E67" s="98" t="s">
        <v>11</v>
      </c>
      <c r="F67" s="9" t="s">
        <v>713</v>
      </c>
      <c r="G67" s="9"/>
      <c r="H67" s="9"/>
      <c r="I67" s="107">
        <v>1.1000000000000001</v>
      </c>
      <c r="J67" s="14"/>
      <c r="K67" s="15">
        <f>IF(Tabel1[[#This Row],[Inde eller ude?]]="Ude",(Tabel1[[#This Row],[Bredde ude]]/100)*(Tabel1[[#This Row],[Dybde ude]]/100)*Tabel1[[#This Row],[Antal]],0)</f>
        <v>0</v>
      </c>
      <c r="L67" s="103">
        <f>Tabel1[[#This Row],[Bredde inde]]*Tabel1[[#This Row],[Antal]]</f>
        <v>1.1000000000000001</v>
      </c>
      <c r="O67" t="s">
        <v>727</v>
      </c>
      <c r="P67" t="str">
        <f t="shared" si="1"/>
        <v>Administration-F-4</v>
      </c>
      <c r="Q67" t="s">
        <v>120</v>
      </c>
      <c r="R67">
        <v>4</v>
      </c>
    </row>
    <row r="68" spans="1:18" x14ac:dyDescent="0.25">
      <c r="A68" s="4" t="s">
        <v>821</v>
      </c>
      <c r="B68" s="9" t="s">
        <v>4</v>
      </c>
      <c r="C68" s="13">
        <v>1</v>
      </c>
      <c r="D68" s="9" t="s">
        <v>55</v>
      </c>
      <c r="E68" s="9" t="s">
        <v>11</v>
      </c>
      <c r="F68" s="9" t="s">
        <v>713</v>
      </c>
      <c r="G68" s="9"/>
      <c r="H68" s="9"/>
      <c r="I68" s="107">
        <v>1.1000000000000001</v>
      </c>
      <c r="J68" s="14"/>
      <c r="K68" s="15">
        <f>IF(Tabel1[[#This Row],[Inde eller ude?]]="Ude",(Tabel1[[#This Row],[Bredde ude]]/100)*(Tabel1[[#This Row],[Dybde ude]]/100)*Tabel1[[#This Row],[Antal]],0)</f>
        <v>0</v>
      </c>
      <c r="L68" s="103">
        <f>Tabel1[[#This Row],[Bredde inde]]*Tabel1[[#This Row],[Antal]]</f>
        <v>1.1000000000000001</v>
      </c>
      <c r="O68" t="s">
        <v>727</v>
      </c>
      <c r="P68" t="str">
        <f t="shared" si="1"/>
        <v>Administration-F-5</v>
      </c>
      <c r="Q68" t="s">
        <v>120</v>
      </c>
      <c r="R68">
        <v>5</v>
      </c>
    </row>
    <row r="69" spans="1:18" x14ac:dyDescent="0.25">
      <c r="A69" s="4" t="s">
        <v>822</v>
      </c>
      <c r="B69" s="9" t="s">
        <v>5</v>
      </c>
      <c r="C69" s="13">
        <v>1</v>
      </c>
      <c r="D69" s="9" t="s">
        <v>54</v>
      </c>
      <c r="E69" s="9" t="s">
        <v>11</v>
      </c>
      <c r="F69" s="9" t="s">
        <v>713</v>
      </c>
      <c r="G69" s="9"/>
      <c r="H69" s="9"/>
      <c r="I69" s="107">
        <v>1.1000000000000001</v>
      </c>
      <c r="J69" s="14"/>
      <c r="K69" s="15">
        <f>IF(Tabel1[[#This Row],[Inde eller ude?]]="Ude",(Tabel1[[#This Row],[Bredde ude]]/100)*(Tabel1[[#This Row],[Dybde ude]]/100)*Tabel1[[#This Row],[Antal]],0)</f>
        <v>0</v>
      </c>
      <c r="L69" s="103">
        <f>Tabel1[[#This Row],[Bredde inde]]*Tabel1[[#This Row],[Antal]]</f>
        <v>1.1000000000000001</v>
      </c>
      <c r="O69" t="s">
        <v>727</v>
      </c>
      <c r="P69" t="str">
        <f t="shared" si="1"/>
        <v>Administration-F-6</v>
      </c>
      <c r="Q69" t="s">
        <v>120</v>
      </c>
      <c r="R69">
        <v>6</v>
      </c>
    </row>
    <row r="70" spans="1:18" x14ac:dyDescent="0.25">
      <c r="A70" s="4" t="s">
        <v>823</v>
      </c>
      <c r="B70" s="98" t="s">
        <v>1147</v>
      </c>
      <c r="C70" s="13">
        <v>1</v>
      </c>
      <c r="D70" s="98" t="s">
        <v>54</v>
      </c>
      <c r="E70" s="9" t="s">
        <v>11</v>
      </c>
      <c r="F70" s="9" t="s">
        <v>713</v>
      </c>
      <c r="G70" s="9"/>
      <c r="H70" s="9"/>
      <c r="I70" s="107">
        <v>1.1000000000000001</v>
      </c>
      <c r="J70" s="14"/>
      <c r="K70" s="15">
        <f>IF(Tabel1[[#This Row],[Inde eller ude?]]="Ude",(Tabel1[[#This Row],[Bredde ude]]/100)*(Tabel1[[#This Row],[Dybde ude]]/100)*Tabel1[[#This Row],[Antal]],0)</f>
        <v>0</v>
      </c>
      <c r="L70" s="103">
        <f>Tabel1[[#This Row],[Bredde inde]]*Tabel1[[#This Row],[Antal]]</f>
        <v>1.1000000000000001</v>
      </c>
      <c r="O70" t="s">
        <v>727</v>
      </c>
      <c r="P70" t="str">
        <f t="shared" si="1"/>
        <v>Administration-F-7</v>
      </c>
      <c r="Q70" t="s">
        <v>120</v>
      </c>
      <c r="R70">
        <v>7</v>
      </c>
    </row>
    <row r="71" spans="1:18" x14ac:dyDescent="0.25">
      <c r="A71" s="4" t="s">
        <v>895</v>
      </c>
      <c r="B71" s="9" t="s">
        <v>6</v>
      </c>
      <c r="C71" s="13">
        <v>4</v>
      </c>
      <c r="D71" s="98" t="s">
        <v>56</v>
      </c>
      <c r="E71" s="98" t="s">
        <v>1177</v>
      </c>
      <c r="F71" s="9" t="s">
        <v>713</v>
      </c>
      <c r="G71" s="9"/>
      <c r="H71" s="9"/>
      <c r="I71" s="107">
        <v>0.5</v>
      </c>
      <c r="J71" s="101"/>
      <c r="K71" s="15">
        <f>IF(Tabel1[[#This Row],[Inde eller ude?]]="Ude",(Tabel1[[#This Row],[Bredde ude]]/100)*(Tabel1[[#This Row],[Dybde ude]]/100)*Tabel1[[#This Row],[Antal]],0)</f>
        <v>0</v>
      </c>
      <c r="L71" s="103">
        <f>Tabel1[[#This Row],[Bredde inde]]*Tabel1[[#This Row],[Antal]]</f>
        <v>2</v>
      </c>
      <c r="O71" t="s">
        <v>727</v>
      </c>
      <c r="P71" t="str">
        <f t="shared" si="1"/>
        <v>Administration-F-9</v>
      </c>
      <c r="Q71" t="s">
        <v>120</v>
      </c>
      <c r="R71">
        <v>9</v>
      </c>
    </row>
    <row r="72" spans="1:18" x14ac:dyDescent="0.25">
      <c r="A72" s="4" t="s">
        <v>824</v>
      </c>
      <c r="B72" s="98" t="s">
        <v>1294</v>
      </c>
      <c r="C72" s="13">
        <v>1</v>
      </c>
      <c r="D72" s="9" t="s">
        <v>690</v>
      </c>
      <c r="E72" s="9" t="s">
        <v>11</v>
      </c>
      <c r="F72" s="9" t="s">
        <v>713</v>
      </c>
      <c r="G72" s="9"/>
      <c r="H72" s="9"/>
      <c r="I72" s="107">
        <v>0.5</v>
      </c>
      <c r="J72" s="16"/>
      <c r="K72" s="15">
        <f>IF(Tabel1[[#This Row],[Inde eller ude?]]="Ude",(Tabel1[[#This Row],[Bredde ude]]/100)*(Tabel1[[#This Row],[Dybde ude]]/100)*Tabel1[[#This Row],[Antal]],0)</f>
        <v>0</v>
      </c>
      <c r="L72" s="103">
        <f>Tabel1[[#This Row],[Bredde inde]]*Tabel1[[#This Row],[Antal]]</f>
        <v>0.5</v>
      </c>
      <c r="O72" t="s">
        <v>727</v>
      </c>
      <c r="P72" t="str">
        <f t="shared" si="1"/>
        <v>Administration-F-10</v>
      </c>
      <c r="Q72" t="s">
        <v>120</v>
      </c>
      <c r="R72">
        <v>10</v>
      </c>
    </row>
    <row r="73" spans="1:18" x14ac:dyDescent="0.25">
      <c r="A73" s="4" t="s">
        <v>825</v>
      </c>
      <c r="B73" s="9" t="s">
        <v>7</v>
      </c>
      <c r="C73" s="13">
        <v>1</v>
      </c>
      <c r="D73" s="9" t="s">
        <v>54</v>
      </c>
      <c r="E73" s="9" t="s">
        <v>11</v>
      </c>
      <c r="F73" s="9" t="s">
        <v>713</v>
      </c>
      <c r="G73" s="9"/>
      <c r="H73" s="9"/>
      <c r="I73" s="107">
        <v>1.1000000000000001</v>
      </c>
      <c r="J73" s="14"/>
      <c r="K73" s="15">
        <f>IF(Tabel1[[#This Row],[Inde eller ude?]]="Ude",(Tabel1[[#This Row],[Bredde ude]]/100)*(Tabel1[[#This Row],[Dybde ude]]/100)*Tabel1[[#This Row],[Antal]],0)</f>
        <v>0</v>
      </c>
      <c r="L73" s="103">
        <f>Tabel1[[#This Row],[Bredde inde]]*Tabel1[[#This Row],[Antal]]</f>
        <v>1.1000000000000001</v>
      </c>
      <c r="O73" t="s">
        <v>727</v>
      </c>
      <c r="P73" t="str">
        <f t="shared" si="1"/>
        <v>Administration-F-11</v>
      </c>
      <c r="Q73" t="s">
        <v>120</v>
      </c>
      <c r="R73">
        <v>11</v>
      </c>
    </row>
    <row r="74" spans="1:18" x14ac:dyDescent="0.25">
      <c r="A74" s="4" t="s">
        <v>1305</v>
      </c>
      <c r="B74" s="9" t="s">
        <v>8</v>
      </c>
      <c r="C74" s="13">
        <v>1</v>
      </c>
      <c r="D74" s="9" t="s">
        <v>54</v>
      </c>
      <c r="E74" s="9" t="s">
        <v>11</v>
      </c>
      <c r="F74" s="9" t="s">
        <v>713</v>
      </c>
      <c r="G74" s="9"/>
      <c r="H74" s="9"/>
      <c r="I74" s="107">
        <v>1.1000000000000001</v>
      </c>
      <c r="J74" s="14"/>
      <c r="K74" s="15">
        <f>IF(Tabel1[[#This Row],[Inde eller ude?]]="Ude",(Tabel1[[#This Row],[Bredde ude]]/100)*(Tabel1[[#This Row],[Dybde ude]]/100)*Tabel1[[#This Row],[Antal]],0)</f>
        <v>0</v>
      </c>
      <c r="L74" s="103">
        <f>Tabel1[[#This Row],[Bredde inde]]*Tabel1[[#This Row],[Antal]]</f>
        <v>1.1000000000000001</v>
      </c>
      <c r="O74" t="s">
        <v>727</v>
      </c>
      <c r="P74" t="str">
        <f t="shared" si="1"/>
        <v>Administration-F-14</v>
      </c>
      <c r="Q74" t="s">
        <v>120</v>
      </c>
      <c r="R74">
        <v>14</v>
      </c>
    </row>
    <row r="75" spans="1:18" x14ac:dyDescent="0.25">
      <c r="A75" s="4" t="s">
        <v>1306</v>
      </c>
      <c r="B75" s="98" t="s">
        <v>1445</v>
      </c>
      <c r="C75" s="13">
        <v>1</v>
      </c>
      <c r="D75" s="9" t="s">
        <v>56</v>
      </c>
      <c r="E75" s="9" t="s">
        <v>11</v>
      </c>
      <c r="F75" s="9" t="s">
        <v>713</v>
      </c>
      <c r="G75" s="9"/>
      <c r="H75" s="9"/>
      <c r="I75" s="107">
        <v>0.5</v>
      </c>
      <c r="J75" s="101"/>
      <c r="K75" s="15">
        <f>IF(Tabel1[[#This Row],[Inde eller ude?]]="Ude",(Tabel1[[#This Row],[Bredde ude]]/100)*(Tabel1[[#This Row],[Dybde ude]]/100)*Tabel1[[#This Row],[Antal]],0)</f>
        <v>0</v>
      </c>
      <c r="L75" s="103">
        <f>Tabel1[[#This Row],[Bredde inde]]*Tabel1[[#This Row],[Antal]]</f>
        <v>0.5</v>
      </c>
      <c r="O75" t="s">
        <v>727</v>
      </c>
      <c r="P75" t="str">
        <f t="shared" si="1"/>
        <v>Administration-F-15</v>
      </c>
      <c r="Q75" t="s">
        <v>120</v>
      </c>
      <c r="R75">
        <v>15</v>
      </c>
    </row>
    <row r="76" spans="1:18" x14ac:dyDescent="0.25">
      <c r="A76" s="4" t="s">
        <v>826</v>
      </c>
      <c r="B76" s="98" t="s">
        <v>1476</v>
      </c>
      <c r="C76" s="13">
        <v>1</v>
      </c>
      <c r="D76" s="9" t="s">
        <v>56</v>
      </c>
      <c r="E76" s="9" t="s">
        <v>11</v>
      </c>
      <c r="F76" s="9" t="s">
        <v>713</v>
      </c>
      <c r="G76" s="9"/>
      <c r="H76" s="9"/>
      <c r="I76" s="17">
        <v>0.5</v>
      </c>
      <c r="J76" s="17"/>
      <c r="K76" s="15">
        <f>IF(Tabel1[[#This Row],[Inde eller ude?]]="Ude",(Tabel1[[#This Row],[Bredde ude]]/100)*(Tabel1[[#This Row],[Dybde ude]]/100)*Tabel1[[#This Row],[Antal]],0)</f>
        <v>0</v>
      </c>
      <c r="L76" s="103">
        <f>Tabel1[[#This Row],[Bredde inde]]*Tabel1[[#This Row],[Antal]]</f>
        <v>0.5</v>
      </c>
    </row>
    <row r="77" spans="1:18" x14ac:dyDescent="0.25">
      <c r="A77" s="4" t="s">
        <v>1439</v>
      </c>
      <c r="B77" s="98" t="s">
        <v>1475</v>
      </c>
      <c r="C77" s="99">
        <v>1</v>
      </c>
      <c r="D77" s="98" t="s">
        <v>56</v>
      </c>
      <c r="E77" s="98" t="s">
        <v>11</v>
      </c>
      <c r="F77" s="98" t="s">
        <v>713</v>
      </c>
      <c r="G77" s="9"/>
      <c r="H77" s="9"/>
      <c r="I77" s="107">
        <v>0.5</v>
      </c>
      <c r="J77" s="17"/>
      <c r="K77" s="15">
        <f>IF(Tabel1[[#This Row],[Inde eller ude?]]="Ude",(Tabel1[[#This Row],[Bredde ude]]/100)*(Tabel1[[#This Row],[Dybde ude]]/100)*Tabel1[[#This Row],[Antal]],0)</f>
        <v>0</v>
      </c>
      <c r="L77" s="103">
        <f>Tabel1[[#This Row],[Bredde inde]]*Tabel1[[#This Row],[Antal]]</f>
        <v>0.5</v>
      </c>
    </row>
    <row r="78" spans="1:18" x14ac:dyDescent="0.25">
      <c r="A78" s="4" t="s">
        <v>827</v>
      </c>
      <c r="B78" s="9" t="s">
        <v>0</v>
      </c>
      <c r="C78" s="13">
        <v>6</v>
      </c>
      <c r="D78" s="9" t="s">
        <v>58</v>
      </c>
      <c r="E78" s="98" t="s">
        <v>1177</v>
      </c>
      <c r="F78" s="9" t="s">
        <v>713</v>
      </c>
      <c r="G78" s="9"/>
      <c r="H78" s="9"/>
      <c r="I78" s="107">
        <v>1.1000000000000001</v>
      </c>
      <c r="J78" s="14"/>
      <c r="K78" s="15">
        <f>IF(Tabel1[[#This Row],[Inde eller ude?]]="Ude",(Tabel1[[#This Row],[Bredde ude]]/100)*(Tabel1[[#This Row],[Dybde ude]]/100)*Tabel1[[#This Row],[Antal]],0)</f>
        <v>0</v>
      </c>
      <c r="L78" s="103">
        <f>Tabel1[[#This Row],[Bredde inde]]*Tabel1[[#This Row],[Antal]]</f>
        <v>6.6000000000000005</v>
      </c>
      <c r="O78" t="s">
        <v>727</v>
      </c>
      <c r="P78" t="str">
        <f t="shared" si="1"/>
        <v>Administration-G-1</v>
      </c>
      <c r="Q78" t="s">
        <v>121</v>
      </c>
      <c r="R78">
        <v>1</v>
      </c>
    </row>
    <row r="79" spans="1:18" x14ac:dyDescent="0.25">
      <c r="A79" s="4" t="s">
        <v>828</v>
      </c>
      <c r="B79" s="9" t="s">
        <v>1</v>
      </c>
      <c r="C79" s="13">
        <v>3</v>
      </c>
      <c r="D79" s="9" t="s">
        <v>54</v>
      </c>
      <c r="E79" s="98" t="s">
        <v>1178</v>
      </c>
      <c r="F79" s="9" t="s">
        <v>713</v>
      </c>
      <c r="G79" s="9"/>
      <c r="H79" s="9"/>
      <c r="I79" s="107">
        <v>1.1000000000000001</v>
      </c>
      <c r="J79" s="14"/>
      <c r="K79" s="15">
        <f>IF(Tabel1[[#This Row],[Inde eller ude?]]="Ude",(Tabel1[[#This Row],[Bredde ude]]/100)*(Tabel1[[#This Row],[Dybde ude]]/100)*Tabel1[[#This Row],[Antal]],0)</f>
        <v>0</v>
      </c>
      <c r="L79" s="103">
        <f>Tabel1[[#This Row],[Bredde inde]]*Tabel1[[#This Row],[Antal]]</f>
        <v>3.3000000000000003</v>
      </c>
      <c r="O79" t="s">
        <v>727</v>
      </c>
      <c r="P79" t="str">
        <f t="shared" si="1"/>
        <v>Administration-G-2</v>
      </c>
      <c r="Q79" t="s">
        <v>121</v>
      </c>
      <c r="R79">
        <v>2</v>
      </c>
    </row>
    <row r="80" spans="1:18" x14ac:dyDescent="0.25">
      <c r="A80" s="4" t="s">
        <v>829</v>
      </c>
      <c r="B80" s="9" t="s">
        <v>2</v>
      </c>
      <c r="C80" s="13">
        <v>1</v>
      </c>
      <c r="D80" s="9" t="s">
        <v>54</v>
      </c>
      <c r="E80" s="98" t="s">
        <v>1178</v>
      </c>
      <c r="F80" s="9" t="s">
        <v>713</v>
      </c>
      <c r="G80" s="9"/>
      <c r="H80" s="9"/>
      <c r="I80" s="107">
        <v>1.1000000000000001</v>
      </c>
      <c r="J80" s="14"/>
      <c r="K80" s="15">
        <f>IF(Tabel1[[#This Row],[Inde eller ude?]]="Ude",(Tabel1[[#This Row],[Bredde ude]]/100)*(Tabel1[[#This Row],[Dybde ude]]/100)*Tabel1[[#This Row],[Antal]],0)</f>
        <v>0</v>
      </c>
      <c r="L80" s="103">
        <f>Tabel1[[#This Row],[Bredde inde]]*Tabel1[[#This Row],[Antal]]</f>
        <v>1.1000000000000001</v>
      </c>
      <c r="O80" t="s">
        <v>727</v>
      </c>
      <c r="P80" t="str">
        <f t="shared" si="1"/>
        <v>Administration-G-3</v>
      </c>
      <c r="Q80" t="s">
        <v>121</v>
      </c>
      <c r="R80">
        <v>3</v>
      </c>
    </row>
    <row r="81" spans="1:18" x14ac:dyDescent="0.25">
      <c r="A81" s="4" t="s">
        <v>830</v>
      </c>
      <c r="B81" s="9" t="s">
        <v>3</v>
      </c>
      <c r="C81" s="13">
        <v>2</v>
      </c>
      <c r="D81" s="9" t="s">
        <v>54</v>
      </c>
      <c r="E81" s="98" t="s">
        <v>11</v>
      </c>
      <c r="F81" s="9" t="s">
        <v>713</v>
      </c>
      <c r="G81" s="9"/>
      <c r="H81" s="9"/>
      <c r="I81" s="107">
        <v>1.1000000000000001</v>
      </c>
      <c r="J81" s="14"/>
      <c r="K81" s="15">
        <f>IF(Tabel1[[#This Row],[Inde eller ude?]]="Ude",(Tabel1[[#This Row],[Bredde ude]]/100)*(Tabel1[[#This Row],[Dybde ude]]/100)*Tabel1[[#This Row],[Antal]],0)</f>
        <v>0</v>
      </c>
      <c r="L81" s="103">
        <f>Tabel1[[#This Row],[Bredde inde]]*Tabel1[[#This Row],[Antal]]</f>
        <v>2.2000000000000002</v>
      </c>
      <c r="O81" t="s">
        <v>727</v>
      </c>
      <c r="P81" t="str">
        <f t="shared" si="1"/>
        <v>Administration-G-4</v>
      </c>
      <c r="Q81" t="s">
        <v>121</v>
      </c>
      <c r="R81">
        <v>4</v>
      </c>
    </row>
    <row r="82" spans="1:18" x14ac:dyDescent="0.25">
      <c r="A82" s="4" t="s">
        <v>831</v>
      </c>
      <c r="B82" s="9" t="s">
        <v>4</v>
      </c>
      <c r="C82" s="13">
        <v>1</v>
      </c>
      <c r="D82" s="9" t="s">
        <v>55</v>
      </c>
      <c r="E82" s="9" t="s">
        <v>11</v>
      </c>
      <c r="F82" s="9" t="s">
        <v>713</v>
      </c>
      <c r="G82" s="9"/>
      <c r="H82" s="9"/>
      <c r="I82" s="107">
        <v>1.1000000000000001</v>
      </c>
      <c r="J82" s="14"/>
      <c r="K82" s="15">
        <f>IF(Tabel1[[#This Row],[Inde eller ude?]]="Ude",(Tabel1[[#This Row],[Bredde ude]]/100)*(Tabel1[[#This Row],[Dybde ude]]/100)*Tabel1[[#This Row],[Antal]],0)</f>
        <v>0</v>
      </c>
      <c r="L82" s="103">
        <f>Tabel1[[#This Row],[Bredde inde]]*Tabel1[[#This Row],[Antal]]</f>
        <v>1.1000000000000001</v>
      </c>
      <c r="O82" t="s">
        <v>727</v>
      </c>
      <c r="P82" t="str">
        <f t="shared" si="1"/>
        <v>Administration-G-5</v>
      </c>
      <c r="Q82" t="s">
        <v>121</v>
      </c>
      <c r="R82">
        <v>5</v>
      </c>
    </row>
    <row r="83" spans="1:18" x14ac:dyDescent="0.25">
      <c r="A83" s="4" t="s">
        <v>832</v>
      </c>
      <c r="B83" s="9" t="s">
        <v>5</v>
      </c>
      <c r="C83" s="13">
        <v>1</v>
      </c>
      <c r="D83" s="9" t="s">
        <v>54</v>
      </c>
      <c r="E83" s="9" t="s">
        <v>11</v>
      </c>
      <c r="F83" s="9" t="s">
        <v>713</v>
      </c>
      <c r="G83" s="9"/>
      <c r="H83" s="9"/>
      <c r="I83" s="107">
        <v>1.1000000000000001</v>
      </c>
      <c r="J83" s="14"/>
      <c r="K83" s="15">
        <f>IF(Tabel1[[#This Row],[Inde eller ude?]]="Ude",(Tabel1[[#This Row],[Bredde ude]]/100)*(Tabel1[[#This Row],[Dybde ude]]/100)*Tabel1[[#This Row],[Antal]],0)</f>
        <v>0</v>
      </c>
      <c r="L83" s="103">
        <f>Tabel1[[#This Row],[Bredde inde]]*Tabel1[[#This Row],[Antal]]</f>
        <v>1.1000000000000001</v>
      </c>
      <c r="O83" t="s">
        <v>727</v>
      </c>
      <c r="P83" t="str">
        <f t="shared" si="1"/>
        <v>Administration-G-6</v>
      </c>
      <c r="Q83" t="s">
        <v>121</v>
      </c>
      <c r="R83">
        <v>6</v>
      </c>
    </row>
    <row r="84" spans="1:18" x14ac:dyDescent="0.25">
      <c r="A84" s="4" t="s">
        <v>833</v>
      </c>
      <c r="B84" s="98" t="s">
        <v>1147</v>
      </c>
      <c r="C84" s="13">
        <v>1</v>
      </c>
      <c r="D84" s="98" t="s">
        <v>54</v>
      </c>
      <c r="E84" s="9" t="s">
        <v>11</v>
      </c>
      <c r="F84" s="9" t="s">
        <v>713</v>
      </c>
      <c r="G84" s="9"/>
      <c r="H84" s="9"/>
      <c r="I84" s="107">
        <v>1.1000000000000001</v>
      </c>
      <c r="J84" s="14"/>
      <c r="K84" s="15">
        <f>IF(Tabel1[[#This Row],[Inde eller ude?]]="Ude",(Tabel1[[#This Row],[Bredde ude]]/100)*(Tabel1[[#This Row],[Dybde ude]]/100)*Tabel1[[#This Row],[Antal]],0)</f>
        <v>0</v>
      </c>
      <c r="L84" s="103">
        <f>Tabel1[[#This Row],[Bredde inde]]*Tabel1[[#This Row],[Antal]]</f>
        <v>1.1000000000000001</v>
      </c>
      <c r="O84" t="s">
        <v>727</v>
      </c>
      <c r="P84" t="str">
        <f t="shared" si="1"/>
        <v>Administration-G-7</v>
      </c>
      <c r="Q84" t="s">
        <v>121</v>
      </c>
      <c r="R84">
        <v>7</v>
      </c>
    </row>
    <row r="85" spans="1:18" x14ac:dyDescent="0.25">
      <c r="A85" s="4" t="s">
        <v>896</v>
      </c>
      <c r="B85" s="9" t="s">
        <v>6</v>
      </c>
      <c r="C85" s="13">
        <v>4</v>
      </c>
      <c r="D85" s="98" t="s">
        <v>56</v>
      </c>
      <c r="E85" s="98" t="s">
        <v>1177</v>
      </c>
      <c r="F85" s="9" t="s">
        <v>713</v>
      </c>
      <c r="G85" s="9"/>
      <c r="H85" s="9"/>
      <c r="I85" s="107">
        <v>0.5</v>
      </c>
      <c r="J85" s="101"/>
      <c r="K85" s="15">
        <f>IF(Tabel1[[#This Row],[Inde eller ude?]]="Ude",(Tabel1[[#This Row],[Bredde ude]]/100)*(Tabel1[[#This Row],[Dybde ude]]/100)*Tabel1[[#This Row],[Antal]],0)</f>
        <v>0</v>
      </c>
      <c r="L85" s="103">
        <f>Tabel1[[#This Row],[Bredde inde]]*Tabel1[[#This Row],[Antal]]</f>
        <v>2</v>
      </c>
      <c r="O85" t="s">
        <v>727</v>
      </c>
      <c r="P85" t="str">
        <f t="shared" si="1"/>
        <v>Administration-G-9</v>
      </c>
      <c r="Q85" t="s">
        <v>121</v>
      </c>
      <c r="R85">
        <v>9</v>
      </c>
    </row>
    <row r="86" spans="1:18" x14ac:dyDescent="0.25">
      <c r="A86" s="4" t="s">
        <v>834</v>
      </c>
      <c r="B86" s="98" t="s">
        <v>1294</v>
      </c>
      <c r="C86" s="13">
        <v>2</v>
      </c>
      <c r="D86" s="9" t="s">
        <v>690</v>
      </c>
      <c r="E86" s="9" t="s">
        <v>11</v>
      </c>
      <c r="F86" s="9" t="s">
        <v>713</v>
      </c>
      <c r="G86" s="9"/>
      <c r="H86" s="9"/>
      <c r="I86" s="107">
        <v>0.5</v>
      </c>
      <c r="J86" s="16"/>
      <c r="K86" s="15">
        <f>IF(Tabel1[[#This Row],[Inde eller ude?]]="Ude",(Tabel1[[#This Row],[Bredde ude]]/100)*(Tabel1[[#This Row],[Dybde ude]]/100)*Tabel1[[#This Row],[Antal]],0)</f>
        <v>0</v>
      </c>
      <c r="L86" s="103">
        <f>Tabel1[[#This Row],[Bredde inde]]*Tabel1[[#This Row],[Antal]]</f>
        <v>1</v>
      </c>
      <c r="O86" t="s">
        <v>727</v>
      </c>
      <c r="P86" t="str">
        <f t="shared" si="1"/>
        <v>Administration-G-10</v>
      </c>
      <c r="Q86" t="s">
        <v>121</v>
      </c>
      <c r="R86">
        <v>10</v>
      </c>
    </row>
    <row r="87" spans="1:18" x14ac:dyDescent="0.25">
      <c r="A87" s="4" t="s">
        <v>835</v>
      </c>
      <c r="B87" s="9" t="s">
        <v>7</v>
      </c>
      <c r="C87" s="13">
        <v>1</v>
      </c>
      <c r="D87" s="9" t="s">
        <v>54</v>
      </c>
      <c r="E87" s="9" t="s">
        <v>11</v>
      </c>
      <c r="F87" s="9" t="s">
        <v>713</v>
      </c>
      <c r="G87" s="9"/>
      <c r="H87" s="9"/>
      <c r="I87" s="107">
        <v>1.1000000000000001</v>
      </c>
      <c r="J87" s="14"/>
      <c r="K87" s="15">
        <f>IF(Tabel1[[#This Row],[Inde eller ude?]]="Ude",(Tabel1[[#This Row],[Bredde ude]]/100)*(Tabel1[[#This Row],[Dybde ude]]/100)*Tabel1[[#This Row],[Antal]],0)</f>
        <v>0</v>
      </c>
      <c r="L87" s="103">
        <f>Tabel1[[#This Row],[Bredde inde]]*Tabel1[[#This Row],[Antal]]</f>
        <v>1.1000000000000001</v>
      </c>
      <c r="O87" t="s">
        <v>727</v>
      </c>
      <c r="P87" t="str">
        <f t="shared" si="1"/>
        <v>Administration-G-11</v>
      </c>
      <c r="Q87" t="s">
        <v>121</v>
      </c>
      <c r="R87">
        <v>11</v>
      </c>
    </row>
    <row r="88" spans="1:18" x14ac:dyDescent="0.25">
      <c r="A88" s="4" t="s">
        <v>1307</v>
      </c>
      <c r="B88" s="9" t="s">
        <v>8</v>
      </c>
      <c r="C88" s="13">
        <v>1</v>
      </c>
      <c r="D88" s="9" t="s">
        <v>54</v>
      </c>
      <c r="E88" s="9" t="s">
        <v>11</v>
      </c>
      <c r="F88" s="9" t="s">
        <v>713</v>
      </c>
      <c r="G88" s="9"/>
      <c r="H88" s="9"/>
      <c r="I88" s="107">
        <v>1.1000000000000001</v>
      </c>
      <c r="J88" s="14"/>
      <c r="K88" s="15">
        <f>IF(Tabel1[[#This Row],[Inde eller ude?]]="Ude",(Tabel1[[#This Row],[Bredde ude]]/100)*(Tabel1[[#This Row],[Dybde ude]]/100)*Tabel1[[#This Row],[Antal]],0)</f>
        <v>0</v>
      </c>
      <c r="L88" s="103">
        <f>Tabel1[[#This Row],[Bredde inde]]*Tabel1[[#This Row],[Antal]]</f>
        <v>1.1000000000000001</v>
      </c>
      <c r="O88" t="s">
        <v>727</v>
      </c>
      <c r="P88" t="str">
        <f t="shared" si="1"/>
        <v>Administration-G-14</v>
      </c>
      <c r="Q88" t="s">
        <v>121</v>
      </c>
      <c r="R88">
        <v>14</v>
      </c>
    </row>
    <row r="89" spans="1:18" x14ac:dyDescent="0.25">
      <c r="A89" s="4" t="s">
        <v>1308</v>
      </c>
      <c r="B89" s="98" t="s">
        <v>1445</v>
      </c>
      <c r="C89" s="13">
        <v>1</v>
      </c>
      <c r="D89" s="9" t="s">
        <v>56</v>
      </c>
      <c r="E89" s="9" t="s">
        <v>11</v>
      </c>
      <c r="F89" s="9" t="s">
        <v>713</v>
      </c>
      <c r="G89" s="9"/>
      <c r="H89" s="9"/>
      <c r="I89" s="107">
        <v>0.5</v>
      </c>
      <c r="J89" s="101"/>
      <c r="K89" s="15">
        <f>IF(Tabel1[[#This Row],[Inde eller ude?]]="Ude",(Tabel1[[#This Row],[Bredde ude]]/100)*(Tabel1[[#This Row],[Dybde ude]]/100)*Tabel1[[#This Row],[Antal]],0)</f>
        <v>0</v>
      </c>
      <c r="L89" s="103">
        <f>Tabel1[[#This Row],[Bredde inde]]*Tabel1[[#This Row],[Antal]]</f>
        <v>0.5</v>
      </c>
      <c r="O89" t="s">
        <v>727</v>
      </c>
      <c r="P89" t="str">
        <f t="shared" si="1"/>
        <v>Administration-G-15</v>
      </c>
      <c r="Q89" t="s">
        <v>121</v>
      </c>
      <c r="R89">
        <v>15</v>
      </c>
    </row>
    <row r="90" spans="1:18" x14ac:dyDescent="0.25">
      <c r="A90" s="4" t="s">
        <v>836</v>
      </c>
      <c r="B90" s="98" t="s">
        <v>1476</v>
      </c>
      <c r="C90" s="13">
        <v>1</v>
      </c>
      <c r="D90" s="9" t="s">
        <v>56</v>
      </c>
      <c r="E90" s="9" t="s">
        <v>11</v>
      </c>
      <c r="F90" s="9" t="s">
        <v>713</v>
      </c>
      <c r="G90" s="9"/>
      <c r="H90" s="9"/>
      <c r="I90" s="17">
        <v>0.5</v>
      </c>
      <c r="J90" s="17"/>
      <c r="K90" s="15">
        <f>IF(Tabel1[[#This Row],[Inde eller ude?]]="Ude",(Tabel1[[#This Row],[Bredde ude]]/100)*(Tabel1[[#This Row],[Dybde ude]]/100)*Tabel1[[#This Row],[Antal]],0)</f>
        <v>0</v>
      </c>
      <c r="L90" s="103">
        <f>Tabel1[[#This Row],[Bredde inde]]*Tabel1[[#This Row],[Antal]]</f>
        <v>0.5</v>
      </c>
    </row>
    <row r="91" spans="1:18" x14ac:dyDescent="0.25">
      <c r="A91" s="4" t="s">
        <v>1440</v>
      </c>
      <c r="B91" s="98" t="s">
        <v>1475</v>
      </c>
      <c r="C91" s="99">
        <v>1</v>
      </c>
      <c r="D91" s="98" t="s">
        <v>56</v>
      </c>
      <c r="E91" s="98" t="s">
        <v>11</v>
      </c>
      <c r="F91" s="98" t="s">
        <v>713</v>
      </c>
      <c r="G91" s="9"/>
      <c r="H91" s="9"/>
      <c r="I91" s="107">
        <v>0.5</v>
      </c>
      <c r="J91" s="17"/>
      <c r="K91" s="15">
        <f>IF(Tabel1[[#This Row],[Inde eller ude?]]="Ude",(Tabel1[[#This Row],[Bredde ude]]/100)*(Tabel1[[#This Row],[Dybde ude]]/100)*Tabel1[[#This Row],[Antal]],0)</f>
        <v>0</v>
      </c>
      <c r="L91" s="103">
        <f>Tabel1[[#This Row],[Bredde inde]]*Tabel1[[#This Row],[Antal]]</f>
        <v>0.5</v>
      </c>
    </row>
    <row r="92" spans="1:18" x14ac:dyDescent="0.25">
      <c r="A92" s="4" t="s">
        <v>837</v>
      </c>
      <c r="B92" s="105" t="s">
        <v>0</v>
      </c>
      <c r="C92" s="13">
        <v>7</v>
      </c>
      <c r="D92" s="9" t="s">
        <v>58</v>
      </c>
      <c r="E92" s="98" t="s">
        <v>1177</v>
      </c>
      <c r="F92" s="9" t="s">
        <v>713</v>
      </c>
      <c r="G92" s="9"/>
      <c r="H92" s="9"/>
      <c r="I92" s="107">
        <v>1.1000000000000001</v>
      </c>
      <c r="J92" s="14"/>
      <c r="K92" s="15">
        <f>IF(Tabel1[[#This Row],[Inde eller ude?]]="Ude",(Tabel1[[#This Row],[Bredde ude]]/100)*(Tabel1[[#This Row],[Dybde ude]]/100)*Tabel1[[#This Row],[Antal]],0)</f>
        <v>0</v>
      </c>
      <c r="L92" s="103">
        <f>Tabel1[[#This Row],[Bredde inde]]*Tabel1[[#This Row],[Antal]]</f>
        <v>7.7000000000000011</v>
      </c>
      <c r="O92" t="s">
        <v>727</v>
      </c>
      <c r="P92" t="str">
        <f t="shared" si="1"/>
        <v>Administration-H-1</v>
      </c>
      <c r="Q92" t="s">
        <v>122</v>
      </c>
      <c r="R92">
        <v>1</v>
      </c>
    </row>
    <row r="93" spans="1:18" x14ac:dyDescent="0.25">
      <c r="A93" s="4" t="s">
        <v>838</v>
      </c>
      <c r="B93" s="9" t="s">
        <v>1</v>
      </c>
      <c r="C93" s="13">
        <v>4</v>
      </c>
      <c r="D93" s="9" t="s">
        <v>54</v>
      </c>
      <c r="E93" s="98" t="s">
        <v>1178</v>
      </c>
      <c r="F93" s="9" t="s">
        <v>713</v>
      </c>
      <c r="G93" s="9"/>
      <c r="H93" s="9"/>
      <c r="I93" s="107">
        <v>1.1000000000000001</v>
      </c>
      <c r="J93" s="14"/>
      <c r="K93" s="15">
        <f>IF(Tabel1[[#This Row],[Inde eller ude?]]="Ude",(Tabel1[[#This Row],[Bredde ude]]/100)*(Tabel1[[#This Row],[Dybde ude]]/100)*Tabel1[[#This Row],[Antal]],0)</f>
        <v>0</v>
      </c>
      <c r="L93" s="103">
        <f>Tabel1[[#This Row],[Bredde inde]]*Tabel1[[#This Row],[Antal]]</f>
        <v>4.4000000000000004</v>
      </c>
      <c r="O93" t="s">
        <v>727</v>
      </c>
      <c r="P93" t="str">
        <f t="shared" si="1"/>
        <v>Administration-H-2</v>
      </c>
      <c r="Q93" t="s">
        <v>122</v>
      </c>
      <c r="R93">
        <v>2</v>
      </c>
    </row>
    <row r="94" spans="1:18" x14ac:dyDescent="0.25">
      <c r="A94" s="4" t="s">
        <v>839</v>
      </c>
      <c r="B94" s="9" t="s">
        <v>2</v>
      </c>
      <c r="C94" s="13">
        <v>1</v>
      </c>
      <c r="D94" s="9" t="s">
        <v>54</v>
      </c>
      <c r="E94" s="98" t="s">
        <v>1178</v>
      </c>
      <c r="F94" s="9" t="s">
        <v>713</v>
      </c>
      <c r="G94" s="9"/>
      <c r="H94" s="9"/>
      <c r="I94" s="107">
        <v>1.1000000000000001</v>
      </c>
      <c r="J94" s="14"/>
      <c r="K94" s="15">
        <f>IF(Tabel1[[#This Row],[Inde eller ude?]]="Ude",(Tabel1[[#This Row],[Bredde ude]]/100)*(Tabel1[[#This Row],[Dybde ude]]/100)*Tabel1[[#This Row],[Antal]],0)</f>
        <v>0</v>
      </c>
      <c r="L94" s="103">
        <f>Tabel1[[#This Row],[Bredde inde]]*Tabel1[[#This Row],[Antal]]</f>
        <v>1.1000000000000001</v>
      </c>
      <c r="O94" t="s">
        <v>727</v>
      </c>
      <c r="P94" t="str">
        <f t="shared" si="1"/>
        <v>Administration-H-3</v>
      </c>
      <c r="Q94" t="s">
        <v>122</v>
      </c>
      <c r="R94">
        <v>3</v>
      </c>
    </row>
    <row r="95" spans="1:18" x14ac:dyDescent="0.25">
      <c r="A95" s="4" t="s">
        <v>840</v>
      </c>
      <c r="B95" s="9" t="s">
        <v>3</v>
      </c>
      <c r="C95" s="13">
        <v>10</v>
      </c>
      <c r="D95" s="9" t="s">
        <v>1313</v>
      </c>
      <c r="E95" s="98" t="s">
        <v>11</v>
      </c>
      <c r="F95" s="9" t="s">
        <v>713</v>
      </c>
      <c r="G95" s="9"/>
      <c r="H95" s="9"/>
      <c r="I95" s="107">
        <v>1.1000000000000001</v>
      </c>
      <c r="J95" s="14"/>
      <c r="K95" s="15">
        <f>IF(Tabel1[[#This Row],[Inde eller ude?]]="Ude",(Tabel1[[#This Row],[Bredde ude]]/100)*(Tabel1[[#This Row],[Dybde ude]]/100)*Tabel1[[#This Row],[Antal]],0)</f>
        <v>0</v>
      </c>
      <c r="L95" s="103">
        <f>Tabel1[[#This Row],[Bredde inde]]*Tabel1[[#This Row],[Antal]]</f>
        <v>11</v>
      </c>
      <c r="O95" t="s">
        <v>727</v>
      </c>
      <c r="P95" t="str">
        <f t="shared" si="1"/>
        <v>Administration-H-4</v>
      </c>
      <c r="Q95" t="s">
        <v>122</v>
      </c>
      <c r="R95">
        <v>4</v>
      </c>
    </row>
    <row r="96" spans="1:18" x14ac:dyDescent="0.25">
      <c r="A96" s="4" t="s">
        <v>841</v>
      </c>
      <c r="B96" s="9" t="s">
        <v>4</v>
      </c>
      <c r="C96" s="13">
        <v>1</v>
      </c>
      <c r="D96" s="9" t="s">
        <v>55</v>
      </c>
      <c r="E96" s="9" t="s">
        <v>11</v>
      </c>
      <c r="F96" s="9" t="s">
        <v>713</v>
      </c>
      <c r="G96" s="9"/>
      <c r="H96" s="9"/>
      <c r="I96" s="107">
        <v>1.1000000000000001</v>
      </c>
      <c r="J96" s="14"/>
      <c r="K96" s="15">
        <f>IF(Tabel1[[#This Row],[Inde eller ude?]]="Ude",(Tabel1[[#This Row],[Bredde ude]]/100)*(Tabel1[[#This Row],[Dybde ude]]/100)*Tabel1[[#This Row],[Antal]],0)</f>
        <v>0</v>
      </c>
      <c r="L96" s="103">
        <f>Tabel1[[#This Row],[Bredde inde]]*Tabel1[[#This Row],[Antal]]</f>
        <v>1.1000000000000001</v>
      </c>
      <c r="O96" t="s">
        <v>727</v>
      </c>
      <c r="P96" t="str">
        <f t="shared" si="1"/>
        <v>Administration-H-5</v>
      </c>
      <c r="Q96" t="s">
        <v>122</v>
      </c>
      <c r="R96">
        <v>5</v>
      </c>
    </row>
    <row r="97" spans="1:18" x14ac:dyDescent="0.25">
      <c r="A97" s="4" t="s">
        <v>842</v>
      </c>
      <c r="B97" s="9" t="s">
        <v>5</v>
      </c>
      <c r="C97" s="13">
        <v>1</v>
      </c>
      <c r="D97" s="9" t="s">
        <v>54</v>
      </c>
      <c r="E97" s="9" t="s">
        <v>11</v>
      </c>
      <c r="F97" s="9" t="s">
        <v>713</v>
      </c>
      <c r="G97" s="9"/>
      <c r="H97" s="9"/>
      <c r="I97" s="107">
        <v>1.1000000000000001</v>
      </c>
      <c r="J97" s="14"/>
      <c r="K97" s="15">
        <f>IF(Tabel1[[#This Row],[Inde eller ude?]]="Ude",(Tabel1[[#This Row],[Bredde ude]]/100)*(Tabel1[[#This Row],[Dybde ude]]/100)*Tabel1[[#This Row],[Antal]],0)</f>
        <v>0</v>
      </c>
      <c r="L97" s="103">
        <f>Tabel1[[#This Row],[Bredde inde]]*Tabel1[[#This Row],[Antal]]</f>
        <v>1.1000000000000001</v>
      </c>
      <c r="O97" t="s">
        <v>727</v>
      </c>
      <c r="P97" t="str">
        <f t="shared" si="1"/>
        <v>Administration-H-6</v>
      </c>
      <c r="Q97" t="s">
        <v>122</v>
      </c>
      <c r="R97">
        <v>6</v>
      </c>
    </row>
    <row r="98" spans="1:18" x14ac:dyDescent="0.25">
      <c r="A98" s="4" t="s">
        <v>843</v>
      </c>
      <c r="B98" s="98" t="s">
        <v>1147</v>
      </c>
      <c r="C98" s="13">
        <v>1</v>
      </c>
      <c r="D98" s="98" t="s">
        <v>54</v>
      </c>
      <c r="E98" s="9" t="s">
        <v>11</v>
      </c>
      <c r="F98" s="9" t="s">
        <v>713</v>
      </c>
      <c r="G98" s="9"/>
      <c r="H98" s="9"/>
      <c r="I98" s="107">
        <v>1.1000000000000001</v>
      </c>
      <c r="J98" s="14"/>
      <c r="K98" s="15">
        <f>IF(Tabel1[[#This Row],[Inde eller ude?]]="Ude",(Tabel1[[#This Row],[Bredde ude]]/100)*(Tabel1[[#This Row],[Dybde ude]]/100)*Tabel1[[#This Row],[Antal]],0)</f>
        <v>0</v>
      </c>
      <c r="L98" s="103">
        <f>Tabel1[[#This Row],[Bredde inde]]*Tabel1[[#This Row],[Antal]]</f>
        <v>1.1000000000000001</v>
      </c>
      <c r="O98" t="s">
        <v>727</v>
      </c>
      <c r="P98" t="str">
        <f t="shared" si="1"/>
        <v>Administration-H-7</v>
      </c>
      <c r="Q98" t="s">
        <v>122</v>
      </c>
      <c r="R98">
        <v>7</v>
      </c>
    </row>
    <row r="99" spans="1:18" x14ac:dyDescent="0.25">
      <c r="A99" s="4" t="s">
        <v>897</v>
      </c>
      <c r="B99" s="9" t="s">
        <v>6</v>
      </c>
      <c r="C99" s="13">
        <v>5</v>
      </c>
      <c r="D99" s="98" t="s">
        <v>56</v>
      </c>
      <c r="E99" s="98" t="s">
        <v>1177</v>
      </c>
      <c r="F99" s="9" t="s">
        <v>713</v>
      </c>
      <c r="G99" s="9"/>
      <c r="H99" s="9"/>
      <c r="I99" s="107">
        <v>0.5</v>
      </c>
      <c r="J99" s="101"/>
      <c r="K99" s="15">
        <f>IF(Tabel1[[#This Row],[Inde eller ude?]]="Ude",(Tabel1[[#This Row],[Bredde ude]]/100)*(Tabel1[[#This Row],[Dybde ude]]/100)*Tabel1[[#This Row],[Antal]],0)</f>
        <v>0</v>
      </c>
      <c r="L99" s="103">
        <f>Tabel1[[#This Row],[Bredde inde]]*Tabel1[[#This Row],[Antal]]</f>
        <v>2.5</v>
      </c>
      <c r="O99" t="s">
        <v>727</v>
      </c>
      <c r="P99" t="str">
        <f t="shared" si="1"/>
        <v>Administration-H-9</v>
      </c>
      <c r="Q99" t="s">
        <v>122</v>
      </c>
      <c r="R99">
        <v>9</v>
      </c>
    </row>
    <row r="100" spans="1:18" x14ac:dyDescent="0.25">
      <c r="A100" s="4" t="s">
        <v>844</v>
      </c>
      <c r="B100" s="98" t="s">
        <v>1294</v>
      </c>
      <c r="C100" s="13">
        <v>1</v>
      </c>
      <c r="D100" s="98" t="s">
        <v>1356</v>
      </c>
      <c r="E100" s="9" t="s">
        <v>11</v>
      </c>
      <c r="F100" s="9" t="s">
        <v>713</v>
      </c>
      <c r="G100" s="9"/>
      <c r="H100" s="9"/>
      <c r="I100" s="107">
        <v>1</v>
      </c>
      <c r="J100" s="14"/>
      <c r="K100" s="15">
        <f>IF(Tabel1[[#This Row],[Inde eller ude?]]="Ude",(Tabel1[[#This Row],[Bredde ude]]/100)*(Tabel1[[#This Row],[Dybde ude]]/100)*Tabel1[[#This Row],[Antal]],0)</f>
        <v>0</v>
      </c>
      <c r="L100" s="103">
        <f>Tabel1[[#This Row],[Bredde inde]]*Tabel1[[#This Row],[Antal]]</f>
        <v>1</v>
      </c>
      <c r="O100" t="s">
        <v>727</v>
      </c>
      <c r="P100" t="str">
        <f t="shared" si="1"/>
        <v>Administration-H-10</v>
      </c>
      <c r="Q100" t="s">
        <v>122</v>
      </c>
      <c r="R100">
        <v>10</v>
      </c>
    </row>
    <row r="101" spans="1:18" x14ac:dyDescent="0.25">
      <c r="A101" s="4" t="s">
        <v>845</v>
      </c>
      <c r="B101" s="9" t="s">
        <v>7</v>
      </c>
      <c r="C101" s="13">
        <v>1</v>
      </c>
      <c r="D101" s="9" t="s">
        <v>54</v>
      </c>
      <c r="E101" s="9" t="s">
        <v>11</v>
      </c>
      <c r="F101" s="9" t="s">
        <v>713</v>
      </c>
      <c r="G101" s="9"/>
      <c r="H101" s="9"/>
      <c r="I101" s="107">
        <v>1.1000000000000001</v>
      </c>
      <c r="J101" s="14"/>
      <c r="K101" s="15">
        <f>IF(Tabel1[[#This Row],[Inde eller ude?]]="Ude",(Tabel1[[#This Row],[Bredde ude]]/100)*(Tabel1[[#This Row],[Dybde ude]]/100)*Tabel1[[#This Row],[Antal]],0)</f>
        <v>0</v>
      </c>
      <c r="L101" s="103">
        <f>Tabel1[[#This Row],[Bredde inde]]*Tabel1[[#This Row],[Antal]]</f>
        <v>1.1000000000000001</v>
      </c>
      <c r="O101" t="s">
        <v>727</v>
      </c>
      <c r="P101" t="str">
        <f t="shared" si="1"/>
        <v>Administration-H-11</v>
      </c>
      <c r="Q101" t="s">
        <v>122</v>
      </c>
      <c r="R101">
        <v>11</v>
      </c>
    </row>
    <row r="102" spans="1:18" x14ac:dyDescent="0.25">
      <c r="A102" s="4" t="s">
        <v>1311</v>
      </c>
      <c r="B102" s="9" t="s">
        <v>8</v>
      </c>
      <c r="C102" s="13">
        <v>1</v>
      </c>
      <c r="D102" s="9" t="s">
        <v>54</v>
      </c>
      <c r="E102" s="9" t="s">
        <v>11</v>
      </c>
      <c r="F102" s="9" t="s">
        <v>713</v>
      </c>
      <c r="G102" s="9"/>
      <c r="H102" s="9"/>
      <c r="I102" s="107">
        <v>1.1000000000000001</v>
      </c>
      <c r="J102" s="14"/>
      <c r="K102" s="15">
        <f>IF(Tabel1[[#This Row],[Inde eller ude?]]="Ude",(Tabel1[[#This Row],[Bredde ude]]/100)*(Tabel1[[#This Row],[Dybde ude]]/100)*Tabel1[[#This Row],[Antal]],0)</f>
        <v>0</v>
      </c>
      <c r="L102" s="103">
        <f>Tabel1[[#This Row],[Bredde inde]]*Tabel1[[#This Row],[Antal]]</f>
        <v>1.1000000000000001</v>
      </c>
      <c r="O102" t="s">
        <v>727</v>
      </c>
      <c r="P102" t="str">
        <f t="shared" si="1"/>
        <v>Administration-H-14</v>
      </c>
      <c r="Q102" t="s">
        <v>122</v>
      </c>
      <c r="R102">
        <v>14</v>
      </c>
    </row>
    <row r="103" spans="1:18" x14ac:dyDescent="0.25">
      <c r="A103" s="4" t="s">
        <v>1312</v>
      </c>
      <c r="B103" s="98" t="s">
        <v>1445</v>
      </c>
      <c r="C103" s="13">
        <v>1</v>
      </c>
      <c r="D103" s="9" t="s">
        <v>56</v>
      </c>
      <c r="E103" s="9" t="s">
        <v>11</v>
      </c>
      <c r="F103" s="9" t="s">
        <v>713</v>
      </c>
      <c r="G103" s="9"/>
      <c r="H103" s="9"/>
      <c r="I103" s="107">
        <v>0.5</v>
      </c>
      <c r="J103" s="101"/>
      <c r="K103" s="15">
        <f>IF(Tabel1[[#This Row],[Inde eller ude?]]="Ude",(Tabel1[[#This Row],[Bredde ude]]/100)*(Tabel1[[#This Row],[Dybde ude]]/100)*Tabel1[[#This Row],[Antal]],0)</f>
        <v>0</v>
      </c>
      <c r="L103" s="103">
        <f>Tabel1[[#This Row],[Bredde inde]]*Tabel1[[#This Row],[Antal]]</f>
        <v>0.5</v>
      </c>
      <c r="O103" t="s">
        <v>727</v>
      </c>
      <c r="P103" t="str">
        <f t="shared" si="1"/>
        <v>Administration-H-15</v>
      </c>
      <c r="Q103" t="s">
        <v>122</v>
      </c>
      <c r="R103">
        <v>15</v>
      </c>
    </row>
    <row r="104" spans="1:18" x14ac:dyDescent="0.25">
      <c r="A104" s="4" t="s">
        <v>846</v>
      </c>
      <c r="B104" s="98" t="s">
        <v>1476</v>
      </c>
      <c r="C104" s="13">
        <v>1</v>
      </c>
      <c r="D104" s="9" t="s">
        <v>56</v>
      </c>
      <c r="E104" s="9" t="s">
        <v>11</v>
      </c>
      <c r="F104" s="9" t="s">
        <v>713</v>
      </c>
      <c r="G104" s="9"/>
      <c r="H104" s="9"/>
      <c r="I104" s="17">
        <v>0.5</v>
      </c>
      <c r="J104" s="17"/>
      <c r="K104" s="15">
        <f>IF(Tabel1[[#This Row],[Inde eller ude?]]="Ude",(Tabel1[[#This Row],[Bredde ude]]/100)*(Tabel1[[#This Row],[Dybde ude]]/100)*Tabel1[[#This Row],[Antal]],0)</f>
        <v>0</v>
      </c>
      <c r="L104" s="103">
        <f>Tabel1[[#This Row],[Bredde inde]]*Tabel1[[#This Row],[Antal]]</f>
        <v>0.5</v>
      </c>
    </row>
    <row r="105" spans="1:18" x14ac:dyDescent="0.25">
      <c r="A105" s="4" t="s">
        <v>847</v>
      </c>
      <c r="B105" s="98" t="s">
        <v>1475</v>
      </c>
      <c r="C105" s="99">
        <v>1</v>
      </c>
      <c r="D105" s="98" t="s">
        <v>56</v>
      </c>
      <c r="E105" s="98" t="s">
        <v>11</v>
      </c>
      <c r="F105" s="98" t="s">
        <v>713</v>
      </c>
      <c r="G105" s="9"/>
      <c r="H105" s="9"/>
      <c r="I105" s="107">
        <v>0.5</v>
      </c>
      <c r="J105" s="17"/>
      <c r="K105" s="15">
        <f>IF(Tabel1[[#This Row],[Inde eller ude?]]="Ude",(Tabel1[[#This Row],[Bredde ude]]/100)*(Tabel1[[#This Row],[Dybde ude]]/100)*Tabel1[[#This Row],[Antal]],0)</f>
        <v>0</v>
      </c>
      <c r="L105" s="103">
        <f>Tabel1[[#This Row],[Bredde inde]]*Tabel1[[#This Row],[Antal]]</f>
        <v>0.5</v>
      </c>
    </row>
    <row r="106" spans="1:18" x14ac:dyDescent="0.25">
      <c r="A106" s="4" t="s">
        <v>1441</v>
      </c>
      <c r="B106" s="98" t="s">
        <v>1309</v>
      </c>
      <c r="C106" s="99">
        <v>1</v>
      </c>
      <c r="D106" s="98" t="s">
        <v>1310</v>
      </c>
      <c r="E106" s="98" t="s">
        <v>11</v>
      </c>
      <c r="F106" s="98" t="s">
        <v>713</v>
      </c>
      <c r="G106" s="9"/>
      <c r="H106" s="9"/>
      <c r="I106" s="17">
        <v>5</v>
      </c>
      <c r="J106" s="17"/>
      <c r="K106" s="15">
        <f>IF(Tabel1[[#This Row],[Inde eller ude?]]="Ude",(Tabel1[[#This Row],[Bredde ude]]/100)*(Tabel1[[#This Row],[Dybde ude]]/100)*Tabel1[[#This Row],[Antal]],0)</f>
        <v>0</v>
      </c>
      <c r="L106" s="103">
        <f>Tabel1[[#This Row],[Bredde inde]]*Tabel1[[#This Row],[Antal]]</f>
        <v>5</v>
      </c>
    </row>
    <row r="107" spans="1:18" x14ac:dyDescent="0.25">
      <c r="A107" s="4" t="s">
        <v>848</v>
      </c>
      <c r="B107" s="9" t="s">
        <v>0</v>
      </c>
      <c r="C107" s="13">
        <v>1</v>
      </c>
      <c r="D107" s="9" t="s">
        <v>678</v>
      </c>
      <c r="E107" s="9" t="s">
        <v>15</v>
      </c>
      <c r="F107" s="9" t="s">
        <v>714</v>
      </c>
      <c r="G107" s="14">
        <v>200</v>
      </c>
      <c r="H107" s="14">
        <v>473</v>
      </c>
      <c r="I107" s="14"/>
      <c r="J107" s="14"/>
      <c r="K107" s="15">
        <f>IF(Tabel1[[#This Row],[Inde eller ude?]]="Ude",(Tabel1[[#This Row],[Bredde ude]]/100)*(Tabel1[[#This Row],[Dybde ude]]/100)*Tabel1[[#This Row],[Antal]],0)</f>
        <v>9.4600000000000009</v>
      </c>
      <c r="L107" s="103">
        <f>Tabel1[[#This Row],[Bredde inde]]*Tabel1[[#This Row],[Antal]]</f>
        <v>0</v>
      </c>
      <c r="O107" t="s">
        <v>727</v>
      </c>
      <c r="P107" t="str">
        <f t="shared" si="1"/>
        <v>Administration-I-1</v>
      </c>
      <c r="Q107" t="s">
        <v>123</v>
      </c>
      <c r="R107">
        <v>1</v>
      </c>
    </row>
    <row r="108" spans="1:18" x14ac:dyDescent="0.25">
      <c r="A108" s="4" t="s">
        <v>849</v>
      </c>
      <c r="B108" s="9" t="s">
        <v>1</v>
      </c>
      <c r="C108" s="13">
        <v>5</v>
      </c>
      <c r="D108" s="9" t="s">
        <v>54</v>
      </c>
      <c r="E108" s="98" t="s">
        <v>1178</v>
      </c>
      <c r="F108" s="9" t="s">
        <v>713</v>
      </c>
      <c r="G108" s="9"/>
      <c r="H108" s="9"/>
      <c r="I108" s="107">
        <v>1.1000000000000001</v>
      </c>
      <c r="J108" s="14"/>
      <c r="K108" s="15">
        <f>IF(Tabel1[[#This Row],[Inde eller ude?]]="Ude",(Tabel1[[#This Row],[Bredde ude]]/100)*(Tabel1[[#This Row],[Dybde ude]]/100)*Tabel1[[#This Row],[Antal]],0)</f>
        <v>0</v>
      </c>
      <c r="L108" s="103">
        <f>Tabel1[[#This Row],[Bredde inde]]*Tabel1[[#This Row],[Antal]]</f>
        <v>5.5</v>
      </c>
      <c r="O108" t="s">
        <v>727</v>
      </c>
      <c r="P108" t="str">
        <f t="shared" si="1"/>
        <v>Administration-I-2</v>
      </c>
      <c r="Q108" t="s">
        <v>123</v>
      </c>
      <c r="R108">
        <v>2</v>
      </c>
    </row>
    <row r="109" spans="1:18" x14ac:dyDescent="0.25">
      <c r="A109" s="4" t="s">
        <v>850</v>
      </c>
      <c r="B109" s="9" t="s">
        <v>2</v>
      </c>
      <c r="C109" s="13">
        <v>1</v>
      </c>
      <c r="D109" s="9" t="s">
        <v>54</v>
      </c>
      <c r="E109" s="98" t="s">
        <v>1178</v>
      </c>
      <c r="F109" s="9" t="s">
        <v>713</v>
      </c>
      <c r="G109" s="9"/>
      <c r="H109" s="9"/>
      <c r="I109" s="107">
        <v>1.1000000000000001</v>
      </c>
      <c r="J109" s="14"/>
      <c r="K109" s="15">
        <f>IF(Tabel1[[#This Row],[Inde eller ude?]]="Ude",(Tabel1[[#This Row],[Bredde ude]]/100)*(Tabel1[[#This Row],[Dybde ude]]/100)*Tabel1[[#This Row],[Antal]],0)</f>
        <v>0</v>
      </c>
      <c r="L109" s="103">
        <f>Tabel1[[#This Row],[Bredde inde]]*Tabel1[[#This Row],[Antal]]</f>
        <v>1.1000000000000001</v>
      </c>
      <c r="O109" t="s">
        <v>727</v>
      </c>
      <c r="P109" t="str">
        <f t="shared" si="1"/>
        <v>Administration-I-3</v>
      </c>
      <c r="Q109" t="s">
        <v>123</v>
      </c>
      <c r="R109">
        <v>3</v>
      </c>
    </row>
    <row r="110" spans="1:18" x14ac:dyDescent="0.25">
      <c r="A110" s="4" t="s">
        <v>851</v>
      </c>
      <c r="B110" s="9" t="s">
        <v>3</v>
      </c>
      <c r="C110" s="13">
        <v>10</v>
      </c>
      <c r="D110" s="9" t="s">
        <v>1313</v>
      </c>
      <c r="E110" s="98" t="s">
        <v>11</v>
      </c>
      <c r="F110" s="9" t="s">
        <v>713</v>
      </c>
      <c r="G110" s="9"/>
      <c r="H110" s="9"/>
      <c r="I110" s="107">
        <v>1.1000000000000001</v>
      </c>
      <c r="J110" s="14"/>
      <c r="K110" s="15">
        <f>IF(Tabel1[[#This Row],[Inde eller ude?]]="Ude",(Tabel1[[#This Row],[Bredde ude]]/100)*(Tabel1[[#This Row],[Dybde ude]]/100)*Tabel1[[#This Row],[Antal]],0)</f>
        <v>0</v>
      </c>
      <c r="L110" s="103">
        <f>Tabel1[[#This Row],[Bredde inde]]*Tabel1[[#This Row],[Antal]]</f>
        <v>11</v>
      </c>
      <c r="O110" t="s">
        <v>727</v>
      </c>
      <c r="P110" t="str">
        <f t="shared" si="1"/>
        <v>Administration-I-4</v>
      </c>
      <c r="Q110" t="s">
        <v>123</v>
      </c>
      <c r="R110">
        <v>4</v>
      </c>
    </row>
    <row r="111" spans="1:18" x14ac:dyDescent="0.25">
      <c r="A111" s="4" t="s">
        <v>852</v>
      </c>
      <c r="B111" s="9" t="s">
        <v>4</v>
      </c>
      <c r="C111" s="13">
        <v>1</v>
      </c>
      <c r="D111" s="9" t="s">
        <v>55</v>
      </c>
      <c r="E111" s="9" t="s">
        <v>11</v>
      </c>
      <c r="F111" s="9" t="s">
        <v>713</v>
      </c>
      <c r="G111" s="9"/>
      <c r="H111" s="9"/>
      <c r="I111" s="107">
        <v>1.1000000000000001</v>
      </c>
      <c r="J111" s="14"/>
      <c r="K111" s="15">
        <f>IF(Tabel1[[#This Row],[Inde eller ude?]]="Ude",(Tabel1[[#This Row],[Bredde ude]]/100)*(Tabel1[[#This Row],[Dybde ude]]/100)*Tabel1[[#This Row],[Antal]],0)</f>
        <v>0</v>
      </c>
      <c r="L111" s="103">
        <f>Tabel1[[#This Row],[Bredde inde]]*Tabel1[[#This Row],[Antal]]</f>
        <v>1.1000000000000001</v>
      </c>
      <c r="O111" t="s">
        <v>727</v>
      </c>
      <c r="P111" t="str">
        <f t="shared" si="1"/>
        <v>Administration-I-5</v>
      </c>
      <c r="Q111" t="s">
        <v>123</v>
      </c>
      <c r="R111">
        <v>5</v>
      </c>
    </row>
    <row r="112" spans="1:18" x14ac:dyDescent="0.25">
      <c r="A112" s="4" t="s">
        <v>853</v>
      </c>
      <c r="B112" s="9" t="s">
        <v>5</v>
      </c>
      <c r="C112" s="13">
        <v>1</v>
      </c>
      <c r="D112" s="9" t="s">
        <v>54</v>
      </c>
      <c r="E112" s="9" t="s">
        <v>11</v>
      </c>
      <c r="F112" s="9" t="s">
        <v>713</v>
      </c>
      <c r="G112" s="9"/>
      <c r="H112" s="9"/>
      <c r="I112" s="107">
        <v>1.1000000000000001</v>
      </c>
      <c r="J112" s="14"/>
      <c r="K112" s="15">
        <f>IF(Tabel1[[#This Row],[Inde eller ude?]]="Ude",(Tabel1[[#This Row],[Bredde ude]]/100)*(Tabel1[[#This Row],[Dybde ude]]/100)*Tabel1[[#This Row],[Antal]],0)</f>
        <v>0</v>
      </c>
      <c r="L112" s="103">
        <f>Tabel1[[#This Row],[Bredde inde]]*Tabel1[[#This Row],[Antal]]</f>
        <v>1.1000000000000001</v>
      </c>
      <c r="O112" t="s">
        <v>727</v>
      </c>
      <c r="P112" t="str">
        <f t="shared" si="1"/>
        <v>Administration-I-6</v>
      </c>
      <c r="Q112" t="s">
        <v>123</v>
      </c>
      <c r="R112">
        <v>6</v>
      </c>
    </row>
    <row r="113" spans="1:18" x14ac:dyDescent="0.25">
      <c r="A113" s="4" t="s">
        <v>854</v>
      </c>
      <c r="B113" s="98" t="s">
        <v>1147</v>
      </c>
      <c r="C113" s="13">
        <v>1</v>
      </c>
      <c r="D113" s="98" t="s">
        <v>54</v>
      </c>
      <c r="E113" s="9" t="s">
        <v>11</v>
      </c>
      <c r="F113" s="9" t="s">
        <v>713</v>
      </c>
      <c r="G113" s="9"/>
      <c r="H113" s="9"/>
      <c r="I113" s="107">
        <v>1.1000000000000001</v>
      </c>
      <c r="J113" s="14"/>
      <c r="K113" s="15">
        <f>IF(Tabel1[[#This Row],[Inde eller ude?]]="Ude",(Tabel1[[#This Row],[Bredde ude]]/100)*(Tabel1[[#This Row],[Dybde ude]]/100)*Tabel1[[#This Row],[Antal]],0)</f>
        <v>0</v>
      </c>
      <c r="L113" s="103">
        <f>Tabel1[[#This Row],[Bredde inde]]*Tabel1[[#This Row],[Antal]]</f>
        <v>1.1000000000000001</v>
      </c>
      <c r="O113" t="s">
        <v>727</v>
      </c>
      <c r="P113" t="str">
        <f t="shared" si="1"/>
        <v>Administration-I-7</v>
      </c>
      <c r="Q113" t="s">
        <v>123</v>
      </c>
      <c r="R113">
        <v>7</v>
      </c>
    </row>
    <row r="114" spans="1:18" x14ac:dyDescent="0.25">
      <c r="A114" s="4" t="s">
        <v>898</v>
      </c>
      <c r="B114" s="9" t="s">
        <v>6</v>
      </c>
      <c r="C114" s="13">
        <v>6</v>
      </c>
      <c r="D114" s="98" t="s">
        <v>56</v>
      </c>
      <c r="E114" s="98" t="s">
        <v>1177</v>
      </c>
      <c r="F114" s="9" t="s">
        <v>713</v>
      </c>
      <c r="G114" s="9"/>
      <c r="H114" s="9"/>
      <c r="I114" s="107">
        <v>0.5</v>
      </c>
      <c r="J114" s="101"/>
      <c r="K114" s="15">
        <f>IF(Tabel1[[#This Row],[Inde eller ude?]]="Ude",(Tabel1[[#This Row],[Bredde ude]]/100)*(Tabel1[[#This Row],[Dybde ude]]/100)*Tabel1[[#This Row],[Antal]],0)</f>
        <v>0</v>
      </c>
      <c r="L114" s="103">
        <f>Tabel1[[#This Row],[Bredde inde]]*Tabel1[[#This Row],[Antal]]</f>
        <v>3</v>
      </c>
      <c r="O114" t="s">
        <v>727</v>
      </c>
      <c r="P114" t="str">
        <f t="shared" si="1"/>
        <v>Administration-I-9</v>
      </c>
      <c r="Q114" t="s">
        <v>123</v>
      </c>
      <c r="R114">
        <v>9</v>
      </c>
    </row>
    <row r="115" spans="1:18" x14ac:dyDescent="0.25">
      <c r="A115" s="4" t="s">
        <v>855</v>
      </c>
      <c r="B115" s="98" t="s">
        <v>1294</v>
      </c>
      <c r="C115" s="13">
        <v>1</v>
      </c>
      <c r="D115" s="98" t="s">
        <v>1356</v>
      </c>
      <c r="E115" s="9" t="s">
        <v>11</v>
      </c>
      <c r="F115" s="9" t="s">
        <v>713</v>
      </c>
      <c r="G115" s="9"/>
      <c r="H115" s="9"/>
      <c r="I115" s="107">
        <v>1</v>
      </c>
      <c r="J115" s="14"/>
      <c r="K115" s="15">
        <f>IF(Tabel1[[#This Row],[Inde eller ude?]]="Ude",(Tabel1[[#This Row],[Bredde ude]]/100)*(Tabel1[[#This Row],[Dybde ude]]/100)*Tabel1[[#This Row],[Antal]],0)</f>
        <v>0</v>
      </c>
      <c r="L115" s="103">
        <f>Tabel1[[#This Row],[Bredde inde]]*Tabel1[[#This Row],[Antal]]</f>
        <v>1</v>
      </c>
      <c r="O115" t="s">
        <v>727</v>
      </c>
      <c r="P115" t="str">
        <f t="shared" si="1"/>
        <v>Administration-I-10</v>
      </c>
      <c r="Q115" t="s">
        <v>123</v>
      </c>
      <c r="R115">
        <v>10</v>
      </c>
    </row>
    <row r="116" spans="1:18" x14ac:dyDescent="0.25">
      <c r="A116" s="4" t="s">
        <v>856</v>
      </c>
      <c r="B116" s="9" t="s">
        <v>7</v>
      </c>
      <c r="C116" s="13">
        <v>1</v>
      </c>
      <c r="D116" s="9" t="s">
        <v>54</v>
      </c>
      <c r="E116" s="9" t="s">
        <v>11</v>
      </c>
      <c r="F116" s="9" t="s">
        <v>713</v>
      </c>
      <c r="G116" s="9"/>
      <c r="H116" s="9"/>
      <c r="I116" s="107">
        <v>1.1000000000000001</v>
      </c>
      <c r="J116" s="14"/>
      <c r="K116" s="15">
        <f>IF(Tabel1[[#This Row],[Inde eller ude?]]="Ude",(Tabel1[[#This Row],[Bredde ude]]/100)*(Tabel1[[#This Row],[Dybde ude]]/100)*Tabel1[[#This Row],[Antal]],0)</f>
        <v>0</v>
      </c>
      <c r="L116" s="103">
        <f>Tabel1[[#This Row],[Bredde inde]]*Tabel1[[#This Row],[Antal]]</f>
        <v>1.1000000000000001</v>
      </c>
      <c r="O116" t="s">
        <v>727</v>
      </c>
      <c r="P116" t="str">
        <f t="shared" si="1"/>
        <v>Administration-I-11</v>
      </c>
      <c r="Q116" t="s">
        <v>123</v>
      </c>
      <c r="R116">
        <v>11</v>
      </c>
    </row>
    <row r="117" spans="1:18" x14ac:dyDescent="0.25">
      <c r="A117" s="4" t="s">
        <v>1314</v>
      </c>
      <c r="B117" s="9" t="s">
        <v>8</v>
      </c>
      <c r="C117" s="13">
        <v>2</v>
      </c>
      <c r="D117" s="9" t="s">
        <v>54</v>
      </c>
      <c r="E117" s="9" t="s">
        <v>11</v>
      </c>
      <c r="F117" s="9" t="s">
        <v>713</v>
      </c>
      <c r="G117" s="9"/>
      <c r="H117" s="9"/>
      <c r="I117" s="107">
        <v>1.1000000000000001</v>
      </c>
      <c r="J117" s="14"/>
      <c r="K117" s="15">
        <f>IF(Tabel1[[#This Row],[Inde eller ude?]]="Ude",(Tabel1[[#This Row],[Bredde ude]]/100)*(Tabel1[[#This Row],[Dybde ude]]/100)*Tabel1[[#This Row],[Antal]],0)</f>
        <v>0</v>
      </c>
      <c r="L117" s="103">
        <f>Tabel1[[#This Row],[Bredde inde]]*Tabel1[[#This Row],[Antal]]</f>
        <v>2.2000000000000002</v>
      </c>
      <c r="O117" t="s">
        <v>727</v>
      </c>
      <c r="P117" t="str">
        <f t="shared" si="1"/>
        <v>Administration-I-14</v>
      </c>
      <c r="Q117" t="s">
        <v>123</v>
      </c>
      <c r="R117">
        <v>14</v>
      </c>
    </row>
    <row r="118" spans="1:18" x14ac:dyDescent="0.25">
      <c r="A118" s="4" t="s">
        <v>1315</v>
      </c>
      <c r="B118" s="98" t="s">
        <v>1445</v>
      </c>
      <c r="C118" s="13">
        <v>1</v>
      </c>
      <c r="D118" s="9" t="s">
        <v>56</v>
      </c>
      <c r="E118" s="9" t="s">
        <v>11</v>
      </c>
      <c r="F118" s="9" t="s">
        <v>713</v>
      </c>
      <c r="G118" s="9"/>
      <c r="H118" s="9"/>
      <c r="I118" s="107">
        <v>0.5</v>
      </c>
      <c r="J118" s="101"/>
      <c r="K118" s="15">
        <f>IF(Tabel1[[#This Row],[Inde eller ude?]]="Ude",(Tabel1[[#This Row],[Bredde ude]]/100)*(Tabel1[[#This Row],[Dybde ude]]/100)*Tabel1[[#This Row],[Antal]],0)</f>
        <v>0</v>
      </c>
      <c r="L118" s="103">
        <f>Tabel1[[#This Row],[Bredde inde]]*Tabel1[[#This Row],[Antal]]</f>
        <v>0.5</v>
      </c>
      <c r="O118" t="s">
        <v>727</v>
      </c>
      <c r="P118" t="str">
        <f t="shared" ref="P118:P133" si="2">O118&amp;"-"&amp;Q118&amp;"-"&amp;R118</f>
        <v>Administration-I-15</v>
      </c>
      <c r="Q118" t="s">
        <v>123</v>
      </c>
      <c r="R118">
        <v>15</v>
      </c>
    </row>
    <row r="119" spans="1:18" x14ac:dyDescent="0.25">
      <c r="A119" s="4" t="s">
        <v>857</v>
      </c>
      <c r="B119" s="98" t="s">
        <v>1476</v>
      </c>
      <c r="C119" s="13">
        <v>1</v>
      </c>
      <c r="D119" s="9" t="s">
        <v>56</v>
      </c>
      <c r="E119" s="9" t="s">
        <v>11</v>
      </c>
      <c r="F119" s="9" t="s">
        <v>713</v>
      </c>
      <c r="G119" s="9"/>
      <c r="H119" s="9"/>
      <c r="I119" s="17">
        <v>0.5</v>
      </c>
      <c r="J119" s="17"/>
      <c r="K119" s="15">
        <f>IF(Tabel1[[#This Row],[Inde eller ude?]]="Ude",(Tabel1[[#This Row],[Bredde ude]]/100)*(Tabel1[[#This Row],[Dybde ude]]/100)*Tabel1[[#This Row],[Antal]],0)</f>
        <v>0</v>
      </c>
      <c r="L119" s="103">
        <f>Tabel1[[#This Row],[Bredde inde]]*Tabel1[[#This Row],[Antal]]</f>
        <v>0.5</v>
      </c>
    </row>
    <row r="120" spans="1:18" x14ac:dyDescent="0.25">
      <c r="A120" s="4" t="s">
        <v>858</v>
      </c>
      <c r="B120" s="98" t="s">
        <v>1475</v>
      </c>
      <c r="C120" s="99">
        <v>1</v>
      </c>
      <c r="D120" s="98" t="s">
        <v>56</v>
      </c>
      <c r="E120" s="98" t="s">
        <v>11</v>
      </c>
      <c r="F120" s="98" t="s">
        <v>713</v>
      </c>
      <c r="G120" s="9"/>
      <c r="H120" s="9"/>
      <c r="I120" s="107">
        <v>0.5</v>
      </c>
      <c r="J120" s="17"/>
      <c r="K120" s="15">
        <f>IF(Tabel1[[#This Row],[Inde eller ude?]]="Ude",(Tabel1[[#This Row],[Bredde ude]]/100)*(Tabel1[[#This Row],[Dybde ude]]/100)*Tabel1[[#This Row],[Antal]],0)</f>
        <v>0</v>
      </c>
      <c r="L120" s="103">
        <f>Tabel1[[#This Row],[Bredde inde]]*Tabel1[[#This Row],[Antal]]</f>
        <v>0.5</v>
      </c>
    </row>
    <row r="121" spans="1:18" x14ac:dyDescent="0.25">
      <c r="A121" s="4" t="s">
        <v>1442</v>
      </c>
      <c r="B121" s="98" t="s">
        <v>1309</v>
      </c>
      <c r="C121" s="99">
        <v>1</v>
      </c>
      <c r="D121" s="98" t="s">
        <v>1310</v>
      </c>
      <c r="E121" s="98" t="s">
        <v>11</v>
      </c>
      <c r="F121" s="98" t="s">
        <v>713</v>
      </c>
      <c r="G121" s="9"/>
      <c r="H121" s="9"/>
      <c r="I121" s="17">
        <v>5</v>
      </c>
      <c r="J121" s="17"/>
      <c r="K121" s="15">
        <f>IF(Tabel1[[#This Row],[Inde eller ude?]]="Ude",(Tabel1[[#This Row],[Bredde ude]]/100)*(Tabel1[[#This Row],[Dybde ude]]/100)*Tabel1[[#This Row],[Antal]],0)</f>
        <v>0</v>
      </c>
      <c r="L121" s="103">
        <f>Tabel1[[#This Row],[Bredde inde]]*Tabel1[[#This Row],[Antal]]</f>
        <v>5</v>
      </c>
    </row>
    <row r="122" spans="1:18" x14ac:dyDescent="0.25">
      <c r="A122" s="4" t="s">
        <v>859</v>
      </c>
      <c r="B122" s="9" t="s">
        <v>0</v>
      </c>
      <c r="C122" s="13">
        <v>1</v>
      </c>
      <c r="D122" s="9" t="s">
        <v>678</v>
      </c>
      <c r="E122" s="9" t="s">
        <v>15</v>
      </c>
      <c r="F122" s="9" t="s">
        <v>714</v>
      </c>
      <c r="G122" s="14">
        <v>200</v>
      </c>
      <c r="H122" s="14">
        <v>473</v>
      </c>
      <c r="I122" s="14"/>
      <c r="J122" s="14"/>
      <c r="K122" s="15">
        <f>IF(Tabel1[[#This Row],[Inde eller ude?]]="Ude",(Tabel1[[#This Row],[Bredde ude]]/100)*(Tabel1[[#This Row],[Dybde ude]]/100)*Tabel1[[#This Row],[Antal]],0)</f>
        <v>9.4600000000000009</v>
      </c>
      <c r="L122" s="103">
        <f>Tabel1[[#This Row],[Bredde inde]]*Tabel1[[#This Row],[Antal]]</f>
        <v>0</v>
      </c>
      <c r="O122" t="s">
        <v>727</v>
      </c>
      <c r="P122" t="str">
        <f t="shared" si="2"/>
        <v>Administration-J-1</v>
      </c>
      <c r="Q122" t="s">
        <v>124</v>
      </c>
      <c r="R122">
        <v>1</v>
      </c>
    </row>
    <row r="123" spans="1:18" x14ac:dyDescent="0.25">
      <c r="A123" s="4" t="s">
        <v>860</v>
      </c>
      <c r="B123" s="9" t="s">
        <v>1</v>
      </c>
      <c r="C123" s="13">
        <v>6</v>
      </c>
      <c r="D123" s="9" t="s">
        <v>54</v>
      </c>
      <c r="E123" s="98" t="s">
        <v>1178</v>
      </c>
      <c r="F123" s="9" t="s">
        <v>713</v>
      </c>
      <c r="G123" s="9"/>
      <c r="H123" s="9"/>
      <c r="I123" s="107">
        <v>1.1000000000000001</v>
      </c>
      <c r="J123" s="14"/>
      <c r="K123" s="15">
        <f>IF(Tabel1[[#This Row],[Inde eller ude?]]="Ude",(Tabel1[[#This Row],[Bredde ude]]/100)*(Tabel1[[#This Row],[Dybde ude]]/100)*Tabel1[[#This Row],[Antal]],0)</f>
        <v>0</v>
      </c>
      <c r="L123" s="103">
        <f>Tabel1[[#This Row],[Bredde inde]]*Tabel1[[#This Row],[Antal]]</f>
        <v>6.6000000000000005</v>
      </c>
      <c r="O123" t="s">
        <v>727</v>
      </c>
      <c r="P123" t="str">
        <f t="shared" si="2"/>
        <v>Administration-J-2</v>
      </c>
      <c r="Q123" t="s">
        <v>124</v>
      </c>
      <c r="R123">
        <v>2</v>
      </c>
    </row>
    <row r="124" spans="1:18" x14ac:dyDescent="0.25">
      <c r="A124" s="4" t="s">
        <v>861</v>
      </c>
      <c r="B124" s="9" t="s">
        <v>2</v>
      </c>
      <c r="C124" s="13">
        <v>1</v>
      </c>
      <c r="D124" s="9" t="s">
        <v>54</v>
      </c>
      <c r="E124" s="98" t="s">
        <v>1178</v>
      </c>
      <c r="F124" s="9" t="s">
        <v>713</v>
      </c>
      <c r="G124" s="9"/>
      <c r="H124" s="9"/>
      <c r="I124" s="107">
        <v>1.1000000000000001</v>
      </c>
      <c r="J124" s="14"/>
      <c r="K124" s="15">
        <f>IF(Tabel1[[#This Row],[Inde eller ude?]]="Ude",(Tabel1[[#This Row],[Bredde ude]]/100)*(Tabel1[[#This Row],[Dybde ude]]/100)*Tabel1[[#This Row],[Antal]],0)</f>
        <v>0</v>
      </c>
      <c r="L124" s="103">
        <f>Tabel1[[#This Row],[Bredde inde]]*Tabel1[[#This Row],[Antal]]</f>
        <v>1.1000000000000001</v>
      </c>
      <c r="O124" t="s">
        <v>727</v>
      </c>
      <c r="P124" t="str">
        <f t="shared" si="2"/>
        <v>Administration-J-3</v>
      </c>
      <c r="Q124" t="s">
        <v>124</v>
      </c>
      <c r="R124">
        <v>3</v>
      </c>
    </row>
    <row r="125" spans="1:18" x14ac:dyDescent="0.25">
      <c r="A125" s="4" t="s">
        <v>862</v>
      </c>
      <c r="B125" s="9" t="s">
        <v>3</v>
      </c>
      <c r="C125" s="13">
        <v>10</v>
      </c>
      <c r="D125" s="9" t="s">
        <v>1313</v>
      </c>
      <c r="E125" s="98" t="s">
        <v>11</v>
      </c>
      <c r="F125" s="9" t="s">
        <v>713</v>
      </c>
      <c r="G125" s="9"/>
      <c r="H125" s="9"/>
      <c r="I125" s="107">
        <v>1.1000000000000001</v>
      </c>
      <c r="J125" s="14"/>
      <c r="K125" s="15">
        <f>IF(Tabel1[[#This Row],[Inde eller ude?]]="Ude",(Tabel1[[#This Row],[Bredde ude]]/100)*(Tabel1[[#This Row],[Dybde ude]]/100)*Tabel1[[#This Row],[Antal]],0)</f>
        <v>0</v>
      </c>
      <c r="L125" s="103">
        <f>Tabel1[[#This Row],[Bredde inde]]*Tabel1[[#This Row],[Antal]]</f>
        <v>11</v>
      </c>
      <c r="O125" t="s">
        <v>727</v>
      </c>
      <c r="P125" t="str">
        <f t="shared" si="2"/>
        <v>Administration-J-4</v>
      </c>
      <c r="Q125" t="s">
        <v>124</v>
      </c>
      <c r="R125">
        <v>4</v>
      </c>
    </row>
    <row r="126" spans="1:18" x14ac:dyDescent="0.25">
      <c r="A126" s="4" t="s">
        <v>863</v>
      </c>
      <c r="B126" s="9" t="s">
        <v>4</v>
      </c>
      <c r="C126" s="13">
        <v>2</v>
      </c>
      <c r="D126" s="9" t="s">
        <v>55</v>
      </c>
      <c r="E126" s="9" t="s">
        <v>11</v>
      </c>
      <c r="F126" s="9" t="s">
        <v>713</v>
      </c>
      <c r="G126" s="9"/>
      <c r="H126" s="9"/>
      <c r="I126" s="107">
        <v>1.1000000000000001</v>
      </c>
      <c r="J126" s="14"/>
      <c r="K126" s="15">
        <f>IF(Tabel1[[#This Row],[Inde eller ude?]]="Ude",(Tabel1[[#This Row],[Bredde ude]]/100)*(Tabel1[[#This Row],[Dybde ude]]/100)*Tabel1[[#This Row],[Antal]],0)</f>
        <v>0</v>
      </c>
      <c r="L126" s="103">
        <f>Tabel1[[#This Row],[Bredde inde]]*Tabel1[[#This Row],[Antal]]</f>
        <v>2.2000000000000002</v>
      </c>
      <c r="O126" t="s">
        <v>727</v>
      </c>
      <c r="P126" t="str">
        <f t="shared" si="2"/>
        <v>Administration-J-5</v>
      </c>
      <c r="Q126" t="s">
        <v>124</v>
      </c>
      <c r="R126">
        <v>5</v>
      </c>
    </row>
    <row r="127" spans="1:18" x14ac:dyDescent="0.25">
      <c r="A127" s="4" t="s">
        <v>864</v>
      </c>
      <c r="B127" s="9" t="s">
        <v>5</v>
      </c>
      <c r="C127" s="13">
        <v>1</v>
      </c>
      <c r="D127" s="9" t="s">
        <v>54</v>
      </c>
      <c r="E127" s="9" t="s">
        <v>11</v>
      </c>
      <c r="F127" s="9" t="s">
        <v>713</v>
      </c>
      <c r="G127" s="9"/>
      <c r="H127" s="9"/>
      <c r="I127" s="107">
        <v>1.1000000000000001</v>
      </c>
      <c r="J127" s="14"/>
      <c r="K127" s="15">
        <f>IF(Tabel1[[#This Row],[Inde eller ude?]]="Ude",(Tabel1[[#This Row],[Bredde ude]]/100)*(Tabel1[[#This Row],[Dybde ude]]/100)*Tabel1[[#This Row],[Antal]],0)</f>
        <v>0</v>
      </c>
      <c r="L127" s="103">
        <f>Tabel1[[#This Row],[Bredde inde]]*Tabel1[[#This Row],[Antal]]</f>
        <v>1.1000000000000001</v>
      </c>
      <c r="O127" t="s">
        <v>727</v>
      </c>
      <c r="P127" t="str">
        <f t="shared" si="2"/>
        <v>Administration-J-6</v>
      </c>
      <c r="Q127" t="s">
        <v>124</v>
      </c>
      <c r="R127">
        <v>6</v>
      </c>
    </row>
    <row r="128" spans="1:18" x14ac:dyDescent="0.25">
      <c r="A128" s="4" t="s">
        <v>865</v>
      </c>
      <c r="B128" s="98" t="s">
        <v>1147</v>
      </c>
      <c r="C128" s="13">
        <v>1</v>
      </c>
      <c r="D128" s="98" t="s">
        <v>54</v>
      </c>
      <c r="E128" s="9" t="s">
        <v>11</v>
      </c>
      <c r="F128" s="9" t="s">
        <v>713</v>
      </c>
      <c r="G128" s="9"/>
      <c r="H128" s="9"/>
      <c r="I128" s="107">
        <v>1.1000000000000001</v>
      </c>
      <c r="J128" s="14"/>
      <c r="K128" s="15">
        <f>IF(Tabel1[[#This Row],[Inde eller ude?]]="Ude",(Tabel1[[#This Row],[Bredde ude]]/100)*(Tabel1[[#This Row],[Dybde ude]]/100)*Tabel1[[#This Row],[Antal]],0)</f>
        <v>0</v>
      </c>
      <c r="L128" s="103">
        <f>Tabel1[[#This Row],[Bredde inde]]*Tabel1[[#This Row],[Antal]]</f>
        <v>1.1000000000000001</v>
      </c>
      <c r="O128" t="s">
        <v>727</v>
      </c>
      <c r="P128" t="str">
        <f t="shared" si="2"/>
        <v>Administration-J-7</v>
      </c>
      <c r="Q128" t="s">
        <v>124</v>
      </c>
      <c r="R128">
        <v>7</v>
      </c>
    </row>
    <row r="129" spans="1:18" x14ac:dyDescent="0.25">
      <c r="A129" s="4" t="s">
        <v>900</v>
      </c>
      <c r="B129" s="9" t="s">
        <v>6</v>
      </c>
      <c r="C129" s="13">
        <v>6</v>
      </c>
      <c r="D129" s="98" t="s">
        <v>56</v>
      </c>
      <c r="E129" s="98" t="s">
        <v>1177</v>
      </c>
      <c r="F129" s="9" t="s">
        <v>713</v>
      </c>
      <c r="G129" s="9"/>
      <c r="H129" s="9"/>
      <c r="I129" s="107">
        <v>0.5</v>
      </c>
      <c r="J129" s="101"/>
      <c r="K129" s="15">
        <f>IF(Tabel1[[#This Row],[Inde eller ude?]]="Ude",(Tabel1[[#This Row],[Bredde ude]]/100)*(Tabel1[[#This Row],[Dybde ude]]/100)*Tabel1[[#This Row],[Antal]],0)</f>
        <v>0</v>
      </c>
      <c r="L129" s="103">
        <f>Tabel1[[#This Row],[Bredde inde]]*Tabel1[[#This Row],[Antal]]</f>
        <v>3</v>
      </c>
      <c r="O129" t="s">
        <v>727</v>
      </c>
      <c r="P129" t="str">
        <f t="shared" si="2"/>
        <v>Administration-J-9</v>
      </c>
      <c r="Q129" t="s">
        <v>124</v>
      </c>
      <c r="R129">
        <v>9</v>
      </c>
    </row>
    <row r="130" spans="1:18" x14ac:dyDescent="0.25">
      <c r="A130" s="4" t="s">
        <v>866</v>
      </c>
      <c r="B130" s="98" t="s">
        <v>1294</v>
      </c>
      <c r="C130" s="13">
        <v>1</v>
      </c>
      <c r="D130" s="98" t="s">
        <v>1356</v>
      </c>
      <c r="E130" s="9" t="s">
        <v>11</v>
      </c>
      <c r="F130" s="9" t="s">
        <v>713</v>
      </c>
      <c r="G130" s="9"/>
      <c r="H130" s="9"/>
      <c r="I130" s="107">
        <v>1</v>
      </c>
      <c r="J130" s="14"/>
      <c r="K130" s="15">
        <f>IF(Tabel1[[#This Row],[Inde eller ude?]]="Ude",(Tabel1[[#This Row],[Bredde ude]]/100)*(Tabel1[[#This Row],[Dybde ude]]/100)*Tabel1[[#This Row],[Antal]],0)</f>
        <v>0</v>
      </c>
      <c r="L130" s="103">
        <f>Tabel1[[#This Row],[Bredde inde]]*Tabel1[[#This Row],[Antal]]</f>
        <v>1</v>
      </c>
      <c r="O130" t="s">
        <v>727</v>
      </c>
      <c r="P130" t="str">
        <f t="shared" si="2"/>
        <v>Administration-J-10</v>
      </c>
      <c r="Q130" t="s">
        <v>124</v>
      </c>
      <c r="R130">
        <v>10</v>
      </c>
    </row>
    <row r="131" spans="1:18" x14ac:dyDescent="0.25">
      <c r="A131" s="4" t="s">
        <v>867</v>
      </c>
      <c r="B131" s="9" t="s">
        <v>7</v>
      </c>
      <c r="C131" s="13">
        <v>1</v>
      </c>
      <c r="D131" s="9" t="s">
        <v>54</v>
      </c>
      <c r="E131" s="9" t="s">
        <v>11</v>
      </c>
      <c r="F131" s="9" t="s">
        <v>713</v>
      </c>
      <c r="G131" s="9"/>
      <c r="H131" s="9"/>
      <c r="I131" s="107">
        <v>1.1000000000000001</v>
      </c>
      <c r="J131" s="14"/>
      <c r="K131" s="15">
        <f>IF(Tabel1[[#This Row],[Inde eller ude?]]="Ude",(Tabel1[[#This Row],[Bredde ude]]/100)*(Tabel1[[#This Row],[Dybde ude]]/100)*Tabel1[[#This Row],[Antal]],0)</f>
        <v>0</v>
      </c>
      <c r="L131" s="103">
        <f>Tabel1[[#This Row],[Bredde inde]]*Tabel1[[#This Row],[Antal]]</f>
        <v>1.1000000000000001</v>
      </c>
      <c r="O131" t="s">
        <v>727</v>
      </c>
      <c r="P131" t="str">
        <f t="shared" si="2"/>
        <v>Administration-J-11</v>
      </c>
      <c r="Q131" t="s">
        <v>124</v>
      </c>
      <c r="R131">
        <v>11</v>
      </c>
    </row>
    <row r="132" spans="1:18" x14ac:dyDescent="0.25">
      <c r="A132" s="4" t="s">
        <v>1316</v>
      </c>
      <c r="B132" s="9" t="s">
        <v>8</v>
      </c>
      <c r="C132" s="13">
        <v>2</v>
      </c>
      <c r="D132" s="9" t="s">
        <v>54</v>
      </c>
      <c r="E132" s="9" t="s">
        <v>11</v>
      </c>
      <c r="F132" s="9" t="s">
        <v>713</v>
      </c>
      <c r="G132" s="9"/>
      <c r="H132" s="9"/>
      <c r="I132" s="107">
        <v>1.1000000000000001</v>
      </c>
      <c r="J132" s="14"/>
      <c r="K132" s="15">
        <f>IF(Tabel1[[#This Row],[Inde eller ude?]]="Ude",(Tabel1[[#This Row],[Bredde ude]]/100)*(Tabel1[[#This Row],[Dybde ude]]/100)*Tabel1[[#This Row],[Antal]],0)</f>
        <v>0</v>
      </c>
      <c r="L132" s="103">
        <f>Tabel1[[#This Row],[Bredde inde]]*Tabel1[[#This Row],[Antal]]</f>
        <v>2.2000000000000002</v>
      </c>
      <c r="O132" t="s">
        <v>727</v>
      </c>
      <c r="P132" t="str">
        <f t="shared" si="2"/>
        <v>Administration-J-14</v>
      </c>
      <c r="Q132" t="s">
        <v>124</v>
      </c>
      <c r="R132">
        <v>14</v>
      </c>
    </row>
    <row r="133" spans="1:18" x14ac:dyDescent="0.25">
      <c r="A133" s="4" t="s">
        <v>1317</v>
      </c>
      <c r="B133" s="98" t="s">
        <v>1445</v>
      </c>
      <c r="C133" s="13">
        <v>1</v>
      </c>
      <c r="D133" s="9" t="s">
        <v>56</v>
      </c>
      <c r="E133" s="9" t="s">
        <v>11</v>
      </c>
      <c r="F133" s="9" t="s">
        <v>713</v>
      </c>
      <c r="G133" s="9"/>
      <c r="H133" s="9"/>
      <c r="I133" s="107">
        <v>0.5</v>
      </c>
      <c r="J133" s="101"/>
      <c r="K133" s="15">
        <f>IF(Tabel1[[#This Row],[Inde eller ude?]]="Ude",(Tabel1[[#This Row],[Bredde ude]]/100)*(Tabel1[[#This Row],[Dybde ude]]/100)*Tabel1[[#This Row],[Antal]],0)</f>
        <v>0</v>
      </c>
      <c r="L133" s="103">
        <f>Tabel1[[#This Row],[Bredde inde]]*Tabel1[[#This Row],[Antal]]</f>
        <v>0.5</v>
      </c>
      <c r="O133" t="s">
        <v>727</v>
      </c>
      <c r="P133" t="str">
        <f t="shared" si="2"/>
        <v>Administration-J-15</v>
      </c>
      <c r="Q133" t="s">
        <v>124</v>
      </c>
      <c r="R133">
        <v>15</v>
      </c>
    </row>
    <row r="134" spans="1:18" x14ac:dyDescent="0.25">
      <c r="A134" s="4" t="s">
        <v>868</v>
      </c>
      <c r="B134" s="98" t="s">
        <v>1476</v>
      </c>
      <c r="C134" s="13">
        <v>1</v>
      </c>
      <c r="D134" s="9" t="s">
        <v>56</v>
      </c>
      <c r="E134" s="9" t="s">
        <v>11</v>
      </c>
      <c r="F134" s="9" t="s">
        <v>713</v>
      </c>
      <c r="G134" s="9"/>
      <c r="H134" s="9"/>
      <c r="I134" s="17">
        <v>0.5</v>
      </c>
      <c r="J134" s="17"/>
      <c r="K134" s="15">
        <f>IF(Tabel1[[#This Row],[Inde eller ude?]]="Ude",(Tabel1[[#This Row],[Bredde ude]]/100)*(Tabel1[[#This Row],[Dybde ude]]/100)*Tabel1[[#This Row],[Antal]],0)</f>
        <v>0</v>
      </c>
      <c r="L134" s="103">
        <f>Tabel1[[#This Row],[Bredde inde]]*Tabel1[[#This Row],[Antal]]</f>
        <v>0.5</v>
      </c>
    </row>
    <row r="135" spans="1:18" x14ac:dyDescent="0.25">
      <c r="A135" s="4" t="s">
        <v>869</v>
      </c>
      <c r="B135" s="98" t="s">
        <v>1475</v>
      </c>
      <c r="C135" s="99">
        <v>1</v>
      </c>
      <c r="D135" s="98" t="s">
        <v>56</v>
      </c>
      <c r="E135" s="98" t="s">
        <v>11</v>
      </c>
      <c r="F135" s="98" t="s">
        <v>713</v>
      </c>
      <c r="G135" s="9"/>
      <c r="H135" s="9"/>
      <c r="I135" s="107">
        <v>0.5</v>
      </c>
      <c r="J135" s="17"/>
      <c r="K135" s="15">
        <f>IF(Tabel1[[#This Row],[Inde eller ude?]]="Ude",(Tabel1[[#This Row],[Bredde ude]]/100)*(Tabel1[[#This Row],[Dybde ude]]/100)*Tabel1[[#This Row],[Antal]],0)</f>
        <v>0</v>
      </c>
      <c r="L135" s="103">
        <f>Tabel1[[#This Row],[Bredde inde]]*Tabel1[[#This Row],[Antal]]</f>
        <v>0.5</v>
      </c>
    </row>
    <row r="136" spans="1:18" x14ac:dyDescent="0.25">
      <c r="A136" s="4" t="s">
        <v>1443</v>
      </c>
      <c r="B136" s="98" t="s">
        <v>1309</v>
      </c>
      <c r="C136" s="99">
        <v>1</v>
      </c>
      <c r="D136" s="98" t="s">
        <v>1310</v>
      </c>
      <c r="E136" s="98" t="s">
        <v>11</v>
      </c>
      <c r="F136" s="98" t="s">
        <v>713</v>
      </c>
      <c r="G136" s="9"/>
      <c r="H136" s="9"/>
      <c r="I136" s="17">
        <v>5</v>
      </c>
      <c r="J136" s="17"/>
      <c r="K136" s="15">
        <f>IF(Tabel1[[#This Row],[Inde eller ude?]]="Ude",(Tabel1[[#This Row],[Bredde ude]]/100)*(Tabel1[[#This Row],[Dybde ude]]/100)*Tabel1[[#This Row],[Antal]],0)</f>
        <v>0</v>
      </c>
      <c r="L136" s="103">
        <f>Tabel1[[#This Row],[Bredde inde]]*Tabel1[[#This Row],[Antal]]</f>
        <v>5</v>
      </c>
    </row>
    <row r="137" spans="1:18" x14ac:dyDescent="0.25">
      <c r="A137" s="4" t="s">
        <v>125</v>
      </c>
      <c r="B137" s="98" t="s">
        <v>0</v>
      </c>
      <c r="C137" s="13">
        <v>1</v>
      </c>
      <c r="D137" s="9" t="s">
        <v>54</v>
      </c>
      <c r="E137" s="98" t="s">
        <v>1177</v>
      </c>
      <c r="F137" s="9" t="s">
        <v>713</v>
      </c>
      <c r="G137" s="9"/>
      <c r="H137" s="9"/>
      <c r="I137" s="107">
        <v>1.1000000000000001</v>
      </c>
      <c r="J137" s="14"/>
      <c r="K137" s="15">
        <f>IF(Tabel1[[#This Row],[Inde eller ude?]]="Ude",(Tabel1[[#This Row],[Bredde ude]]/100)*(Tabel1[[#This Row],[Dybde ude]]/100)*Tabel1[[#This Row],[Antal]],0)</f>
        <v>0</v>
      </c>
      <c r="L137" s="103">
        <f>Tabel1[[#This Row],[Bredde inde]]*Tabel1[[#This Row],[Antal]]</f>
        <v>1.1000000000000001</v>
      </c>
    </row>
    <row r="138" spans="1:18" x14ac:dyDescent="0.25">
      <c r="A138" s="4" t="s">
        <v>126</v>
      </c>
      <c r="B138" s="9" t="s">
        <v>1</v>
      </c>
      <c r="C138" s="13">
        <v>1</v>
      </c>
      <c r="D138" s="9" t="s">
        <v>54</v>
      </c>
      <c r="E138" s="98" t="s">
        <v>11</v>
      </c>
      <c r="F138" s="9" t="s">
        <v>713</v>
      </c>
      <c r="G138" s="9"/>
      <c r="H138" s="9"/>
      <c r="I138" s="107">
        <v>1.1000000000000001</v>
      </c>
      <c r="J138" s="14"/>
      <c r="K138" s="15">
        <f>IF(Tabel1[[#This Row],[Inde eller ude?]]="Ude",(Tabel1[[#This Row],[Bredde ude]]/100)*(Tabel1[[#This Row],[Dybde ude]]/100)*Tabel1[[#This Row],[Antal]],0)</f>
        <v>0</v>
      </c>
      <c r="L138" s="103">
        <f>Tabel1[[#This Row],[Bredde inde]]*Tabel1[[#This Row],[Antal]]</f>
        <v>1.1000000000000001</v>
      </c>
    </row>
    <row r="139" spans="1:18" x14ac:dyDescent="0.25">
      <c r="A139" s="4" t="s">
        <v>127</v>
      </c>
      <c r="B139" s="9" t="s">
        <v>2</v>
      </c>
      <c r="C139" s="13">
        <v>1</v>
      </c>
      <c r="D139" s="9" t="s">
        <v>57</v>
      </c>
      <c r="E139" s="98" t="s">
        <v>11</v>
      </c>
      <c r="F139" s="9" t="s">
        <v>713</v>
      </c>
      <c r="G139" s="9"/>
      <c r="H139" s="9"/>
      <c r="I139" s="107">
        <v>0.5</v>
      </c>
      <c r="J139" s="14"/>
      <c r="K139" s="15">
        <f>IF(Tabel1[[#This Row],[Inde eller ude?]]="Ude",(Tabel1[[#This Row],[Bredde ude]]/100)*(Tabel1[[#This Row],[Dybde ude]]/100)*Tabel1[[#This Row],[Antal]],0)</f>
        <v>0</v>
      </c>
      <c r="L139" s="103">
        <f>Tabel1[[#This Row],[Bredde inde]]*Tabel1[[#This Row],[Antal]]</f>
        <v>0.5</v>
      </c>
    </row>
    <row r="140" spans="1:18" x14ac:dyDescent="0.25">
      <c r="A140" s="4" t="s">
        <v>128</v>
      </c>
      <c r="B140" s="9" t="s">
        <v>4</v>
      </c>
      <c r="C140" s="13">
        <v>1</v>
      </c>
      <c r="D140" s="9" t="s">
        <v>57</v>
      </c>
      <c r="E140" s="9" t="s">
        <v>11</v>
      </c>
      <c r="F140" s="9" t="s">
        <v>713</v>
      </c>
      <c r="G140" s="9"/>
      <c r="H140" s="9"/>
      <c r="I140" s="107">
        <v>0.5</v>
      </c>
      <c r="J140" s="14"/>
      <c r="K140" s="15">
        <f>IF(Tabel1[[#This Row],[Inde eller ude?]]="Ude",(Tabel1[[#This Row],[Bredde ude]]/100)*(Tabel1[[#This Row],[Dybde ude]]/100)*Tabel1[[#This Row],[Antal]],0)</f>
        <v>0</v>
      </c>
      <c r="L140" s="103">
        <f>Tabel1[[#This Row],[Bredde inde]]*Tabel1[[#This Row],[Antal]]</f>
        <v>0.5</v>
      </c>
    </row>
    <row r="141" spans="1:18" x14ac:dyDescent="0.25">
      <c r="A141" s="4" t="s">
        <v>129</v>
      </c>
      <c r="B141" s="9" t="s">
        <v>5</v>
      </c>
      <c r="C141" s="13">
        <v>1</v>
      </c>
      <c r="D141" s="9" t="s">
        <v>57</v>
      </c>
      <c r="E141" s="9" t="s">
        <v>11</v>
      </c>
      <c r="F141" s="9" t="s">
        <v>713</v>
      </c>
      <c r="G141" s="9"/>
      <c r="H141" s="9"/>
      <c r="I141" s="107">
        <v>0.5</v>
      </c>
      <c r="J141" s="14"/>
      <c r="K141" s="15">
        <f>IF(Tabel1[[#This Row],[Inde eller ude?]]="Ude",(Tabel1[[#This Row],[Bredde ude]]/100)*(Tabel1[[#This Row],[Dybde ude]]/100)*Tabel1[[#This Row],[Antal]],0)</f>
        <v>0</v>
      </c>
      <c r="L141" s="103">
        <f>Tabel1[[#This Row],[Bredde inde]]*Tabel1[[#This Row],[Antal]]</f>
        <v>0.5</v>
      </c>
    </row>
    <row r="142" spans="1:18" x14ac:dyDescent="0.25">
      <c r="A142" s="4" t="s">
        <v>130</v>
      </c>
      <c r="B142" s="98" t="s">
        <v>1147</v>
      </c>
      <c r="C142" s="13">
        <v>1</v>
      </c>
      <c r="D142" s="98" t="s">
        <v>54</v>
      </c>
      <c r="E142" s="9" t="s">
        <v>11</v>
      </c>
      <c r="F142" s="9" t="s">
        <v>713</v>
      </c>
      <c r="G142" s="9"/>
      <c r="H142" s="9"/>
      <c r="I142" s="107">
        <v>1.1000000000000001</v>
      </c>
      <c r="J142" s="14"/>
      <c r="K142" s="15">
        <f>IF(Tabel1[[#This Row],[Inde eller ude?]]="Ude",(Tabel1[[#This Row],[Bredde ude]]/100)*(Tabel1[[#This Row],[Dybde ude]]/100)*Tabel1[[#This Row],[Antal]],0)</f>
        <v>0</v>
      </c>
      <c r="L142" s="103">
        <f>Tabel1[[#This Row],[Bredde inde]]*Tabel1[[#This Row],[Antal]]</f>
        <v>1.1000000000000001</v>
      </c>
    </row>
    <row r="143" spans="1:18" x14ac:dyDescent="0.25">
      <c r="A143" s="4" t="s">
        <v>901</v>
      </c>
      <c r="B143" s="98" t="s">
        <v>1294</v>
      </c>
      <c r="C143" s="13">
        <v>1</v>
      </c>
      <c r="D143" s="9" t="s">
        <v>690</v>
      </c>
      <c r="E143" s="9" t="s">
        <v>11</v>
      </c>
      <c r="F143" s="9" t="s">
        <v>713</v>
      </c>
      <c r="G143" s="9"/>
      <c r="H143" s="9"/>
      <c r="I143" s="107">
        <v>0.5</v>
      </c>
      <c r="J143" s="16"/>
      <c r="K143" s="15">
        <f>IF(Tabel1[[#This Row],[Inde eller ude?]]="Ude",(Tabel1[[#This Row],[Bredde ude]]/100)*(Tabel1[[#This Row],[Dybde ude]]/100)*Tabel1[[#This Row],[Antal]],0)</f>
        <v>0</v>
      </c>
      <c r="L143" s="103">
        <f>Tabel1[[#This Row],[Bredde inde]]*Tabel1[[#This Row],[Antal]]</f>
        <v>0.5</v>
      </c>
    </row>
    <row r="144" spans="1:18" x14ac:dyDescent="0.25">
      <c r="A144" s="4" t="s">
        <v>131</v>
      </c>
      <c r="B144" s="9" t="s">
        <v>7</v>
      </c>
      <c r="C144" s="13">
        <v>1</v>
      </c>
      <c r="D144" s="9" t="s">
        <v>57</v>
      </c>
      <c r="E144" s="9" t="s">
        <v>11</v>
      </c>
      <c r="F144" s="9" t="s">
        <v>713</v>
      </c>
      <c r="G144" s="9"/>
      <c r="H144" s="9"/>
      <c r="I144" s="107">
        <v>0.5</v>
      </c>
      <c r="J144" s="14"/>
      <c r="K144" s="15">
        <f>IF(Tabel1[[#This Row],[Inde eller ude?]]="Ude",(Tabel1[[#This Row],[Bredde ude]]/100)*(Tabel1[[#This Row],[Dybde ude]]/100)*Tabel1[[#This Row],[Antal]],0)</f>
        <v>0</v>
      </c>
      <c r="L144" s="103">
        <f>Tabel1[[#This Row],[Bredde inde]]*Tabel1[[#This Row],[Antal]]</f>
        <v>0.5</v>
      </c>
    </row>
    <row r="145" spans="1:12" x14ac:dyDescent="0.25">
      <c r="A145" s="4" t="s">
        <v>1318</v>
      </c>
      <c r="B145" s="9" t="s">
        <v>8</v>
      </c>
      <c r="C145" s="13">
        <v>1</v>
      </c>
      <c r="D145" s="9" t="s">
        <v>57</v>
      </c>
      <c r="E145" s="9" t="s">
        <v>11</v>
      </c>
      <c r="F145" s="9" t="s">
        <v>713</v>
      </c>
      <c r="G145" s="9"/>
      <c r="H145" s="9"/>
      <c r="I145" s="107">
        <v>0.5</v>
      </c>
      <c r="J145" s="14"/>
      <c r="K145" s="15">
        <f>IF(Tabel1[[#This Row],[Inde eller ude?]]="Ude",(Tabel1[[#This Row],[Bredde ude]]/100)*(Tabel1[[#This Row],[Dybde ude]]/100)*Tabel1[[#This Row],[Antal]],0)</f>
        <v>0</v>
      </c>
      <c r="L145" s="103">
        <f>Tabel1[[#This Row],[Bredde inde]]*Tabel1[[#This Row],[Antal]]</f>
        <v>0.5</v>
      </c>
    </row>
    <row r="146" spans="1:12" x14ac:dyDescent="0.25">
      <c r="A146" s="4" t="s">
        <v>1319</v>
      </c>
      <c r="B146" s="98" t="s">
        <v>1475</v>
      </c>
      <c r="C146" s="99">
        <v>1</v>
      </c>
      <c r="D146" s="98" t="s">
        <v>56</v>
      </c>
      <c r="E146" s="98" t="s">
        <v>11</v>
      </c>
      <c r="F146" s="98" t="s">
        <v>713</v>
      </c>
      <c r="G146" s="9"/>
      <c r="H146" s="9"/>
      <c r="I146" s="107">
        <v>0.5</v>
      </c>
      <c r="J146" s="17"/>
      <c r="K146" s="15">
        <f>IF(Tabel1[[#This Row],[Inde eller ude?]]="Ude",(Tabel1[[#This Row],[Bredde ude]]/100)*(Tabel1[[#This Row],[Dybde ude]]/100)*Tabel1[[#This Row],[Antal]],0)</f>
        <v>0</v>
      </c>
      <c r="L146" s="103">
        <f>Tabel1[[#This Row],[Bredde inde]]*Tabel1[[#This Row],[Antal]]</f>
        <v>0.5</v>
      </c>
    </row>
    <row r="147" spans="1:12" x14ac:dyDescent="0.25">
      <c r="A147" s="4" t="s">
        <v>132</v>
      </c>
      <c r="B147" s="98" t="s">
        <v>0</v>
      </c>
      <c r="C147" s="13">
        <v>2</v>
      </c>
      <c r="D147" s="9" t="s">
        <v>54</v>
      </c>
      <c r="E147" s="98" t="s">
        <v>1177</v>
      </c>
      <c r="F147" s="9" t="s">
        <v>713</v>
      </c>
      <c r="G147" s="9"/>
      <c r="H147" s="9"/>
      <c r="I147" s="107">
        <v>1.1000000000000001</v>
      </c>
      <c r="J147" s="14"/>
      <c r="K147" s="15">
        <f>IF(Tabel1[[#This Row],[Inde eller ude?]]="Ude",(Tabel1[[#This Row],[Bredde ude]]/100)*(Tabel1[[#This Row],[Dybde ude]]/100)*Tabel1[[#This Row],[Antal]],0)</f>
        <v>0</v>
      </c>
      <c r="L147" s="103">
        <f>Tabel1[[#This Row],[Bredde inde]]*Tabel1[[#This Row],[Antal]]</f>
        <v>2.2000000000000002</v>
      </c>
    </row>
    <row r="148" spans="1:12" x14ac:dyDescent="0.25">
      <c r="A148" s="4" t="s">
        <v>133</v>
      </c>
      <c r="B148" s="9" t="s">
        <v>1</v>
      </c>
      <c r="C148" s="13">
        <v>1</v>
      </c>
      <c r="D148" s="9" t="s">
        <v>54</v>
      </c>
      <c r="E148" s="98" t="s">
        <v>11</v>
      </c>
      <c r="F148" s="9" t="s">
        <v>713</v>
      </c>
      <c r="G148" s="9"/>
      <c r="H148" s="9"/>
      <c r="I148" s="107">
        <v>1.1000000000000001</v>
      </c>
      <c r="J148" s="14"/>
      <c r="K148" s="15">
        <f>IF(Tabel1[[#This Row],[Inde eller ude?]]="Ude",(Tabel1[[#This Row],[Bredde ude]]/100)*(Tabel1[[#This Row],[Dybde ude]]/100)*Tabel1[[#This Row],[Antal]],0)</f>
        <v>0</v>
      </c>
      <c r="L148" s="103">
        <f>Tabel1[[#This Row],[Bredde inde]]*Tabel1[[#This Row],[Antal]]</f>
        <v>1.1000000000000001</v>
      </c>
    </row>
    <row r="149" spans="1:12" x14ac:dyDescent="0.25">
      <c r="A149" s="4" t="s">
        <v>134</v>
      </c>
      <c r="B149" s="9" t="s">
        <v>2</v>
      </c>
      <c r="C149" s="13">
        <v>1</v>
      </c>
      <c r="D149" s="9" t="s">
        <v>57</v>
      </c>
      <c r="E149" s="98" t="s">
        <v>11</v>
      </c>
      <c r="F149" s="9" t="s">
        <v>713</v>
      </c>
      <c r="G149" s="9"/>
      <c r="H149" s="9"/>
      <c r="I149" s="107">
        <v>0.5</v>
      </c>
      <c r="J149" s="14"/>
      <c r="K149" s="15">
        <f>IF(Tabel1[[#This Row],[Inde eller ude?]]="Ude",(Tabel1[[#This Row],[Bredde ude]]/100)*(Tabel1[[#This Row],[Dybde ude]]/100)*Tabel1[[#This Row],[Antal]],0)</f>
        <v>0</v>
      </c>
      <c r="L149" s="103">
        <f>Tabel1[[#This Row],[Bredde inde]]*Tabel1[[#This Row],[Antal]]</f>
        <v>0.5</v>
      </c>
    </row>
    <row r="150" spans="1:12" x14ac:dyDescent="0.25">
      <c r="A150" s="4" t="s">
        <v>135</v>
      </c>
      <c r="B150" s="9" t="s">
        <v>4</v>
      </c>
      <c r="C150" s="13">
        <v>1</v>
      </c>
      <c r="D150" s="9" t="s">
        <v>57</v>
      </c>
      <c r="E150" s="9" t="s">
        <v>11</v>
      </c>
      <c r="F150" s="9" t="s">
        <v>713</v>
      </c>
      <c r="G150" s="9"/>
      <c r="H150" s="9"/>
      <c r="I150" s="107">
        <v>0.5</v>
      </c>
      <c r="J150" s="14"/>
      <c r="K150" s="15">
        <f>IF(Tabel1[[#This Row],[Inde eller ude?]]="Ude",(Tabel1[[#This Row],[Bredde ude]]/100)*(Tabel1[[#This Row],[Dybde ude]]/100)*Tabel1[[#This Row],[Antal]],0)</f>
        <v>0</v>
      </c>
      <c r="L150" s="103">
        <f>Tabel1[[#This Row],[Bredde inde]]*Tabel1[[#This Row],[Antal]]</f>
        <v>0.5</v>
      </c>
    </row>
    <row r="151" spans="1:12" x14ac:dyDescent="0.25">
      <c r="A151" s="4" t="s">
        <v>136</v>
      </c>
      <c r="B151" s="9" t="s">
        <v>5</v>
      </c>
      <c r="C151" s="13">
        <v>1</v>
      </c>
      <c r="D151" s="9" t="s">
        <v>57</v>
      </c>
      <c r="E151" s="9" t="s">
        <v>11</v>
      </c>
      <c r="F151" s="9" t="s">
        <v>713</v>
      </c>
      <c r="G151" s="9"/>
      <c r="H151" s="9"/>
      <c r="I151" s="107">
        <v>0.5</v>
      </c>
      <c r="J151" s="14"/>
      <c r="K151" s="15">
        <f>IF(Tabel1[[#This Row],[Inde eller ude?]]="Ude",(Tabel1[[#This Row],[Bredde ude]]/100)*(Tabel1[[#This Row],[Dybde ude]]/100)*Tabel1[[#This Row],[Antal]],0)</f>
        <v>0</v>
      </c>
      <c r="L151" s="103">
        <f>Tabel1[[#This Row],[Bredde inde]]*Tabel1[[#This Row],[Antal]]</f>
        <v>0.5</v>
      </c>
    </row>
    <row r="152" spans="1:12" x14ac:dyDescent="0.25">
      <c r="A152" s="4" t="s">
        <v>137</v>
      </c>
      <c r="B152" s="98" t="s">
        <v>1147</v>
      </c>
      <c r="C152" s="13">
        <v>1</v>
      </c>
      <c r="D152" s="98" t="s">
        <v>54</v>
      </c>
      <c r="E152" s="9" t="s">
        <v>11</v>
      </c>
      <c r="F152" s="9" t="s">
        <v>713</v>
      </c>
      <c r="G152" s="9"/>
      <c r="H152" s="9"/>
      <c r="I152" s="107">
        <v>1.1000000000000001</v>
      </c>
      <c r="J152" s="14"/>
      <c r="K152" s="15">
        <f>IF(Tabel1[[#This Row],[Inde eller ude?]]="Ude",(Tabel1[[#This Row],[Bredde ude]]/100)*(Tabel1[[#This Row],[Dybde ude]]/100)*Tabel1[[#This Row],[Antal]],0)</f>
        <v>0</v>
      </c>
      <c r="L152" s="103">
        <f>Tabel1[[#This Row],[Bredde inde]]*Tabel1[[#This Row],[Antal]]</f>
        <v>1.1000000000000001</v>
      </c>
    </row>
    <row r="153" spans="1:12" x14ac:dyDescent="0.25">
      <c r="A153" s="4" t="s">
        <v>902</v>
      </c>
      <c r="B153" s="9" t="s">
        <v>6</v>
      </c>
      <c r="C153" s="13">
        <v>2</v>
      </c>
      <c r="D153" s="98" t="s">
        <v>56</v>
      </c>
      <c r="E153" s="98" t="s">
        <v>1177</v>
      </c>
      <c r="F153" s="9" t="s">
        <v>713</v>
      </c>
      <c r="G153" s="9"/>
      <c r="H153" s="9"/>
      <c r="I153" s="107">
        <v>0.5</v>
      </c>
      <c r="J153" s="101"/>
      <c r="K153" s="15">
        <f>IF(Tabel1[[#This Row],[Inde eller ude?]]="Ude",(Tabel1[[#This Row],[Bredde ude]]/100)*(Tabel1[[#This Row],[Dybde ude]]/100)*Tabel1[[#This Row],[Antal]],0)</f>
        <v>0</v>
      </c>
      <c r="L153" s="103">
        <f>Tabel1[[#This Row],[Bredde inde]]*Tabel1[[#This Row],[Antal]]</f>
        <v>1</v>
      </c>
    </row>
    <row r="154" spans="1:12" x14ac:dyDescent="0.25">
      <c r="A154" s="4" t="s">
        <v>138</v>
      </c>
      <c r="B154" s="98" t="s">
        <v>1294</v>
      </c>
      <c r="C154" s="13">
        <v>1</v>
      </c>
      <c r="D154" s="9" t="s">
        <v>690</v>
      </c>
      <c r="E154" s="9" t="s">
        <v>11</v>
      </c>
      <c r="F154" s="9" t="s">
        <v>713</v>
      </c>
      <c r="G154" s="9"/>
      <c r="H154" s="9"/>
      <c r="I154" s="107">
        <v>0.5</v>
      </c>
      <c r="J154" s="16"/>
      <c r="K154" s="15">
        <f>IF(Tabel1[[#This Row],[Inde eller ude?]]="Ude",(Tabel1[[#This Row],[Bredde ude]]/100)*(Tabel1[[#This Row],[Dybde ude]]/100)*Tabel1[[#This Row],[Antal]],0)</f>
        <v>0</v>
      </c>
      <c r="L154" s="103">
        <f>Tabel1[[#This Row],[Bredde inde]]*Tabel1[[#This Row],[Antal]]</f>
        <v>0.5</v>
      </c>
    </row>
    <row r="155" spans="1:12" x14ac:dyDescent="0.25">
      <c r="A155" s="4" t="s">
        <v>139</v>
      </c>
      <c r="B155" s="9" t="s">
        <v>7</v>
      </c>
      <c r="C155" s="13">
        <v>1</v>
      </c>
      <c r="D155" s="9" t="s">
        <v>57</v>
      </c>
      <c r="E155" s="9" t="s">
        <v>11</v>
      </c>
      <c r="F155" s="9" t="s">
        <v>713</v>
      </c>
      <c r="G155" s="9"/>
      <c r="H155" s="9"/>
      <c r="I155" s="107">
        <v>0.5</v>
      </c>
      <c r="J155" s="14"/>
      <c r="K155" s="15">
        <f>IF(Tabel1[[#This Row],[Inde eller ude?]]="Ude",(Tabel1[[#This Row],[Bredde ude]]/100)*(Tabel1[[#This Row],[Dybde ude]]/100)*Tabel1[[#This Row],[Antal]],0)</f>
        <v>0</v>
      </c>
      <c r="L155" s="103">
        <f>Tabel1[[#This Row],[Bredde inde]]*Tabel1[[#This Row],[Antal]]</f>
        <v>0.5</v>
      </c>
    </row>
    <row r="156" spans="1:12" x14ac:dyDescent="0.25">
      <c r="A156" s="4" t="s">
        <v>1320</v>
      </c>
      <c r="B156" s="9" t="s">
        <v>8</v>
      </c>
      <c r="C156" s="13">
        <v>1</v>
      </c>
      <c r="D156" s="9" t="s">
        <v>57</v>
      </c>
      <c r="E156" s="9" t="s">
        <v>11</v>
      </c>
      <c r="F156" s="9" t="s">
        <v>713</v>
      </c>
      <c r="G156" s="9"/>
      <c r="H156" s="9"/>
      <c r="I156" s="107">
        <v>0.5</v>
      </c>
      <c r="J156" s="14"/>
      <c r="K156" s="15">
        <f>IF(Tabel1[[#This Row],[Inde eller ude?]]="Ude",(Tabel1[[#This Row],[Bredde ude]]/100)*(Tabel1[[#This Row],[Dybde ude]]/100)*Tabel1[[#This Row],[Antal]],0)</f>
        <v>0</v>
      </c>
      <c r="L156" s="103">
        <f>Tabel1[[#This Row],[Bredde inde]]*Tabel1[[#This Row],[Antal]]</f>
        <v>0.5</v>
      </c>
    </row>
    <row r="157" spans="1:12" x14ac:dyDescent="0.25">
      <c r="A157" s="4" t="s">
        <v>1321</v>
      </c>
      <c r="B157" s="98" t="s">
        <v>1475</v>
      </c>
      <c r="C157" s="99">
        <v>1</v>
      </c>
      <c r="D157" s="98" t="s">
        <v>56</v>
      </c>
      <c r="E157" s="98" t="s">
        <v>11</v>
      </c>
      <c r="F157" s="98" t="s">
        <v>713</v>
      </c>
      <c r="G157" s="9"/>
      <c r="H157" s="9"/>
      <c r="I157" s="107">
        <v>0.5</v>
      </c>
      <c r="J157" s="17"/>
      <c r="K157" s="15">
        <f>IF(Tabel1[[#This Row],[Inde eller ude?]]="Ude",(Tabel1[[#This Row],[Bredde ude]]/100)*(Tabel1[[#This Row],[Dybde ude]]/100)*Tabel1[[#This Row],[Antal]],0)</f>
        <v>0</v>
      </c>
      <c r="L157" s="103">
        <f>Tabel1[[#This Row],[Bredde inde]]*Tabel1[[#This Row],[Antal]]</f>
        <v>0.5</v>
      </c>
    </row>
    <row r="158" spans="1:12" x14ac:dyDescent="0.25">
      <c r="A158" s="4" t="s">
        <v>140</v>
      </c>
      <c r="B158" s="98" t="s">
        <v>0</v>
      </c>
      <c r="C158" s="13">
        <v>3</v>
      </c>
      <c r="D158" s="9" t="s">
        <v>54</v>
      </c>
      <c r="E158" s="98" t="s">
        <v>1177</v>
      </c>
      <c r="F158" s="9" t="s">
        <v>713</v>
      </c>
      <c r="G158" s="9"/>
      <c r="H158" s="9"/>
      <c r="I158" s="107">
        <v>1.1000000000000001</v>
      </c>
      <c r="J158" s="14"/>
      <c r="K158" s="15">
        <f>IF(Tabel1[[#This Row],[Inde eller ude?]]="Ude",(Tabel1[[#This Row],[Bredde ude]]/100)*(Tabel1[[#This Row],[Dybde ude]]/100)*Tabel1[[#This Row],[Antal]],0)</f>
        <v>0</v>
      </c>
      <c r="L158" s="103">
        <f>Tabel1[[#This Row],[Bredde inde]]*Tabel1[[#This Row],[Antal]]</f>
        <v>3.3000000000000003</v>
      </c>
    </row>
    <row r="159" spans="1:12" x14ac:dyDescent="0.25">
      <c r="A159" s="4" t="s">
        <v>141</v>
      </c>
      <c r="B159" s="9" t="s">
        <v>1</v>
      </c>
      <c r="C159" s="13">
        <v>1</v>
      </c>
      <c r="D159" s="9" t="s">
        <v>54</v>
      </c>
      <c r="E159" s="98" t="s">
        <v>11</v>
      </c>
      <c r="F159" s="9" t="s">
        <v>713</v>
      </c>
      <c r="G159" s="9"/>
      <c r="H159" s="9"/>
      <c r="I159" s="107">
        <v>1.1000000000000001</v>
      </c>
      <c r="J159" s="14"/>
      <c r="K159" s="15">
        <f>IF(Tabel1[[#This Row],[Inde eller ude?]]="Ude",(Tabel1[[#This Row],[Bredde ude]]/100)*(Tabel1[[#This Row],[Dybde ude]]/100)*Tabel1[[#This Row],[Antal]],0)</f>
        <v>0</v>
      </c>
      <c r="L159" s="103">
        <f>Tabel1[[#This Row],[Bredde inde]]*Tabel1[[#This Row],[Antal]]</f>
        <v>1.1000000000000001</v>
      </c>
    </row>
    <row r="160" spans="1:12" x14ac:dyDescent="0.25">
      <c r="A160" s="4" t="s">
        <v>142</v>
      </c>
      <c r="B160" s="9" t="s">
        <v>2</v>
      </c>
      <c r="C160" s="13">
        <v>1</v>
      </c>
      <c r="D160" s="9" t="s">
        <v>57</v>
      </c>
      <c r="E160" s="98" t="s">
        <v>11</v>
      </c>
      <c r="F160" s="9" t="s">
        <v>713</v>
      </c>
      <c r="G160" s="9"/>
      <c r="H160" s="9"/>
      <c r="I160" s="107">
        <v>0.5</v>
      </c>
      <c r="J160" s="14"/>
      <c r="K160" s="15">
        <f>IF(Tabel1[[#This Row],[Inde eller ude?]]="Ude",(Tabel1[[#This Row],[Bredde ude]]/100)*(Tabel1[[#This Row],[Dybde ude]]/100)*Tabel1[[#This Row],[Antal]],0)</f>
        <v>0</v>
      </c>
      <c r="L160" s="103">
        <f>Tabel1[[#This Row],[Bredde inde]]*Tabel1[[#This Row],[Antal]]</f>
        <v>0.5</v>
      </c>
    </row>
    <row r="161" spans="1:12" x14ac:dyDescent="0.25">
      <c r="A161" s="4" t="s">
        <v>143</v>
      </c>
      <c r="B161" s="9" t="s">
        <v>4</v>
      </c>
      <c r="C161" s="13">
        <v>1</v>
      </c>
      <c r="D161" s="9" t="s">
        <v>57</v>
      </c>
      <c r="E161" s="9" t="s">
        <v>11</v>
      </c>
      <c r="F161" s="9" t="s">
        <v>713</v>
      </c>
      <c r="G161" s="9"/>
      <c r="H161" s="9"/>
      <c r="I161" s="107">
        <v>0.5</v>
      </c>
      <c r="J161" s="14"/>
      <c r="K161" s="15">
        <f>IF(Tabel1[[#This Row],[Inde eller ude?]]="Ude",(Tabel1[[#This Row],[Bredde ude]]/100)*(Tabel1[[#This Row],[Dybde ude]]/100)*Tabel1[[#This Row],[Antal]],0)</f>
        <v>0</v>
      </c>
      <c r="L161" s="103">
        <f>Tabel1[[#This Row],[Bredde inde]]*Tabel1[[#This Row],[Antal]]</f>
        <v>0.5</v>
      </c>
    </row>
    <row r="162" spans="1:12" x14ac:dyDescent="0.25">
      <c r="A162" s="4" t="s">
        <v>144</v>
      </c>
      <c r="B162" s="9" t="s">
        <v>5</v>
      </c>
      <c r="C162" s="13">
        <v>1</v>
      </c>
      <c r="D162" s="9" t="s">
        <v>54</v>
      </c>
      <c r="E162" s="9" t="s">
        <v>11</v>
      </c>
      <c r="F162" s="9" t="s">
        <v>713</v>
      </c>
      <c r="G162" s="9"/>
      <c r="H162" s="9"/>
      <c r="I162" s="107">
        <v>0.5</v>
      </c>
      <c r="J162" s="14"/>
      <c r="K162" s="15">
        <f>IF(Tabel1[[#This Row],[Inde eller ude?]]="Ude",(Tabel1[[#This Row],[Bredde ude]]/100)*(Tabel1[[#This Row],[Dybde ude]]/100)*Tabel1[[#This Row],[Antal]],0)</f>
        <v>0</v>
      </c>
      <c r="L162" s="103">
        <f>Tabel1[[#This Row],[Bredde inde]]*Tabel1[[#This Row],[Antal]]</f>
        <v>0.5</v>
      </c>
    </row>
    <row r="163" spans="1:12" x14ac:dyDescent="0.25">
      <c r="A163" s="4" t="s">
        <v>145</v>
      </c>
      <c r="B163" s="98" t="s">
        <v>1147</v>
      </c>
      <c r="C163" s="13">
        <v>1</v>
      </c>
      <c r="D163" s="98" t="s">
        <v>54</v>
      </c>
      <c r="E163" s="9" t="s">
        <v>11</v>
      </c>
      <c r="F163" s="9" t="s">
        <v>713</v>
      </c>
      <c r="G163" s="9"/>
      <c r="H163" s="9"/>
      <c r="I163" s="107">
        <v>1.1000000000000001</v>
      </c>
      <c r="J163" s="14"/>
      <c r="K163" s="15">
        <f>IF(Tabel1[[#This Row],[Inde eller ude?]]="Ude",(Tabel1[[#This Row],[Bredde ude]]/100)*(Tabel1[[#This Row],[Dybde ude]]/100)*Tabel1[[#This Row],[Antal]],0)</f>
        <v>0</v>
      </c>
      <c r="L163" s="103">
        <f>Tabel1[[#This Row],[Bredde inde]]*Tabel1[[#This Row],[Antal]]</f>
        <v>1.1000000000000001</v>
      </c>
    </row>
    <row r="164" spans="1:12" x14ac:dyDescent="0.25">
      <c r="A164" s="4" t="s">
        <v>903</v>
      </c>
      <c r="B164" s="9" t="s">
        <v>6</v>
      </c>
      <c r="C164" s="13">
        <v>2</v>
      </c>
      <c r="D164" s="98" t="s">
        <v>56</v>
      </c>
      <c r="E164" s="98" t="s">
        <v>1177</v>
      </c>
      <c r="F164" s="9" t="s">
        <v>713</v>
      </c>
      <c r="G164" s="9"/>
      <c r="H164" s="9"/>
      <c r="I164" s="107">
        <v>0.5</v>
      </c>
      <c r="J164" s="101"/>
      <c r="K164" s="15">
        <f>IF(Tabel1[[#This Row],[Inde eller ude?]]="Ude",(Tabel1[[#This Row],[Bredde ude]]/100)*(Tabel1[[#This Row],[Dybde ude]]/100)*Tabel1[[#This Row],[Antal]],0)</f>
        <v>0</v>
      </c>
      <c r="L164" s="103">
        <f>Tabel1[[#This Row],[Bredde inde]]*Tabel1[[#This Row],[Antal]]</f>
        <v>1</v>
      </c>
    </row>
    <row r="165" spans="1:12" x14ac:dyDescent="0.25">
      <c r="A165" s="4" t="s">
        <v>146</v>
      </c>
      <c r="B165" s="98" t="s">
        <v>1294</v>
      </c>
      <c r="C165" s="13">
        <v>1</v>
      </c>
      <c r="D165" s="98" t="s">
        <v>1356</v>
      </c>
      <c r="E165" s="9" t="s">
        <v>11</v>
      </c>
      <c r="F165" s="9" t="s">
        <v>713</v>
      </c>
      <c r="G165" s="9"/>
      <c r="H165" s="9"/>
      <c r="I165" s="107">
        <v>0.5</v>
      </c>
      <c r="J165" s="16"/>
      <c r="K165" s="15">
        <f>IF(Tabel1[[#This Row],[Inde eller ude?]]="Ude",(Tabel1[[#This Row],[Bredde ude]]/100)*(Tabel1[[#This Row],[Dybde ude]]/100)*Tabel1[[#This Row],[Antal]],0)</f>
        <v>0</v>
      </c>
      <c r="L165" s="103">
        <f>Tabel1[[#This Row],[Bredde inde]]*Tabel1[[#This Row],[Antal]]</f>
        <v>0.5</v>
      </c>
    </row>
    <row r="166" spans="1:12" x14ac:dyDescent="0.25">
      <c r="A166" s="4" t="s">
        <v>147</v>
      </c>
      <c r="B166" s="9" t="s">
        <v>7</v>
      </c>
      <c r="C166" s="13">
        <v>1</v>
      </c>
      <c r="D166" s="9" t="s">
        <v>57</v>
      </c>
      <c r="E166" s="9" t="s">
        <v>11</v>
      </c>
      <c r="F166" s="9" t="s">
        <v>713</v>
      </c>
      <c r="G166" s="9"/>
      <c r="H166" s="9"/>
      <c r="I166" s="107">
        <v>0.5</v>
      </c>
      <c r="J166" s="14"/>
      <c r="K166" s="15">
        <f>IF(Tabel1[[#This Row],[Inde eller ude?]]="Ude",(Tabel1[[#This Row],[Bredde ude]]/100)*(Tabel1[[#This Row],[Dybde ude]]/100)*Tabel1[[#This Row],[Antal]],0)</f>
        <v>0</v>
      </c>
      <c r="L166" s="103">
        <f>Tabel1[[#This Row],[Bredde inde]]*Tabel1[[#This Row],[Antal]]</f>
        <v>0.5</v>
      </c>
    </row>
    <row r="167" spans="1:12" x14ac:dyDescent="0.25">
      <c r="A167" s="4" t="s">
        <v>1322</v>
      </c>
      <c r="B167" s="9" t="s">
        <v>8</v>
      </c>
      <c r="C167" s="13">
        <v>1</v>
      </c>
      <c r="D167" s="9" t="s">
        <v>676</v>
      </c>
      <c r="E167" s="9" t="s">
        <v>11</v>
      </c>
      <c r="F167" s="9" t="s">
        <v>713</v>
      </c>
      <c r="G167" s="9"/>
      <c r="H167" s="9"/>
      <c r="I167" s="107">
        <v>1.1000000000000001</v>
      </c>
      <c r="J167" s="14"/>
      <c r="K167" s="15">
        <f>IF(Tabel1[[#This Row],[Inde eller ude?]]="Ude",(Tabel1[[#This Row],[Bredde ude]]/100)*(Tabel1[[#This Row],[Dybde ude]]/100)*Tabel1[[#This Row],[Antal]],0)</f>
        <v>0</v>
      </c>
      <c r="L167" s="103">
        <f>Tabel1[[#This Row],[Bredde inde]]*Tabel1[[#This Row],[Antal]]</f>
        <v>1.1000000000000001</v>
      </c>
    </row>
    <row r="168" spans="1:12" x14ac:dyDescent="0.25">
      <c r="A168" s="4" t="s">
        <v>1323</v>
      </c>
      <c r="B168" s="98" t="s">
        <v>1475</v>
      </c>
      <c r="C168" s="99">
        <v>1</v>
      </c>
      <c r="D168" s="98" t="s">
        <v>56</v>
      </c>
      <c r="E168" s="98" t="s">
        <v>11</v>
      </c>
      <c r="F168" s="98" t="s">
        <v>713</v>
      </c>
      <c r="G168" s="9"/>
      <c r="H168" s="9"/>
      <c r="I168" s="107">
        <v>0.5</v>
      </c>
      <c r="J168" s="17"/>
      <c r="K168" s="15">
        <f>IF(Tabel1[[#This Row],[Inde eller ude?]]="Ude",(Tabel1[[#This Row],[Bredde ude]]/100)*(Tabel1[[#This Row],[Dybde ude]]/100)*Tabel1[[#This Row],[Antal]],0)</f>
        <v>0</v>
      </c>
      <c r="L168" s="103">
        <f>Tabel1[[#This Row],[Bredde inde]]*Tabel1[[#This Row],[Antal]]</f>
        <v>0.5</v>
      </c>
    </row>
    <row r="169" spans="1:12" x14ac:dyDescent="0.25">
      <c r="A169" s="4" t="s">
        <v>148</v>
      </c>
      <c r="B169" s="98" t="s">
        <v>1309</v>
      </c>
      <c r="C169" s="99">
        <v>1</v>
      </c>
      <c r="D169" s="98" t="s">
        <v>1310</v>
      </c>
      <c r="E169" s="98" t="s">
        <v>11</v>
      </c>
      <c r="F169" s="98" t="s">
        <v>713</v>
      </c>
      <c r="G169" s="9"/>
      <c r="H169" s="9"/>
      <c r="I169" s="17">
        <v>5</v>
      </c>
      <c r="J169" s="17"/>
      <c r="K169" s="15">
        <f>IF(Tabel1[[#This Row],[Inde eller ude?]]="Ude",(Tabel1[[#This Row],[Bredde ude]]/100)*(Tabel1[[#This Row],[Dybde ude]]/100)*Tabel1[[#This Row],[Antal]],0)</f>
        <v>0</v>
      </c>
      <c r="L169" s="103">
        <f>Tabel1[[#This Row],[Bredde inde]]*Tabel1[[#This Row],[Antal]]</f>
        <v>5</v>
      </c>
    </row>
    <row r="170" spans="1:12" x14ac:dyDescent="0.25">
      <c r="A170" s="4" t="s">
        <v>149</v>
      </c>
      <c r="B170" s="98" t="s">
        <v>0</v>
      </c>
      <c r="C170" s="13">
        <v>3</v>
      </c>
      <c r="D170" s="9" t="s">
        <v>54</v>
      </c>
      <c r="E170" s="98" t="s">
        <v>1177</v>
      </c>
      <c r="F170" s="9" t="s">
        <v>713</v>
      </c>
      <c r="G170" s="9"/>
      <c r="H170" s="9"/>
      <c r="I170" s="107">
        <v>1.1000000000000001</v>
      </c>
      <c r="J170" s="14"/>
      <c r="K170" s="15">
        <f>IF(Tabel1[[#This Row],[Inde eller ude?]]="Ude",(Tabel1[[#This Row],[Bredde ude]]/100)*(Tabel1[[#This Row],[Dybde ude]]/100)*Tabel1[[#This Row],[Antal]],0)</f>
        <v>0</v>
      </c>
      <c r="L170" s="103">
        <f>Tabel1[[#This Row],[Bredde inde]]*Tabel1[[#This Row],[Antal]]</f>
        <v>3.3000000000000003</v>
      </c>
    </row>
    <row r="171" spans="1:12" x14ac:dyDescent="0.25">
      <c r="A171" s="4" t="s">
        <v>150</v>
      </c>
      <c r="B171" s="9" t="s">
        <v>1</v>
      </c>
      <c r="C171" s="13">
        <v>2</v>
      </c>
      <c r="D171" s="9" t="s">
        <v>54</v>
      </c>
      <c r="E171" s="98" t="s">
        <v>11</v>
      </c>
      <c r="F171" s="9" t="s">
        <v>713</v>
      </c>
      <c r="G171" s="9"/>
      <c r="H171" s="9"/>
      <c r="I171" s="107">
        <v>1.1000000000000001</v>
      </c>
      <c r="J171" s="14"/>
      <c r="K171" s="15">
        <f>IF(Tabel1[[#This Row],[Inde eller ude?]]="Ude",(Tabel1[[#This Row],[Bredde ude]]/100)*(Tabel1[[#This Row],[Dybde ude]]/100)*Tabel1[[#This Row],[Antal]],0)</f>
        <v>0</v>
      </c>
      <c r="L171" s="103">
        <f>Tabel1[[#This Row],[Bredde inde]]*Tabel1[[#This Row],[Antal]]</f>
        <v>2.2000000000000002</v>
      </c>
    </row>
    <row r="172" spans="1:12" x14ac:dyDescent="0.25">
      <c r="A172" s="4" t="s">
        <v>151</v>
      </c>
      <c r="B172" s="9" t="s">
        <v>2</v>
      </c>
      <c r="C172" s="13">
        <v>1</v>
      </c>
      <c r="D172" s="9" t="s">
        <v>54</v>
      </c>
      <c r="E172" s="98" t="s">
        <v>11</v>
      </c>
      <c r="F172" s="9" t="s">
        <v>713</v>
      </c>
      <c r="G172" s="9"/>
      <c r="H172" s="9"/>
      <c r="I172" s="107">
        <v>1.1000000000000001</v>
      </c>
      <c r="J172" s="14"/>
      <c r="K172" s="15">
        <f>IF(Tabel1[[#This Row],[Inde eller ude?]]="Ude",(Tabel1[[#This Row],[Bredde ude]]/100)*(Tabel1[[#This Row],[Dybde ude]]/100)*Tabel1[[#This Row],[Antal]],0)</f>
        <v>0</v>
      </c>
      <c r="L172" s="103">
        <f>Tabel1[[#This Row],[Bredde inde]]*Tabel1[[#This Row],[Antal]]</f>
        <v>1.1000000000000001</v>
      </c>
    </row>
    <row r="173" spans="1:12" x14ac:dyDescent="0.25">
      <c r="A173" s="4" t="s">
        <v>152</v>
      </c>
      <c r="B173" s="9" t="s">
        <v>4</v>
      </c>
      <c r="C173" s="13">
        <v>1</v>
      </c>
      <c r="D173" s="9" t="s">
        <v>57</v>
      </c>
      <c r="E173" s="9" t="s">
        <v>11</v>
      </c>
      <c r="F173" s="9" t="s">
        <v>713</v>
      </c>
      <c r="G173" s="9"/>
      <c r="H173" s="9"/>
      <c r="I173" s="107">
        <v>0.5</v>
      </c>
      <c r="J173" s="14"/>
      <c r="K173" s="15">
        <f>IF(Tabel1[[#This Row],[Inde eller ude?]]="Ude",(Tabel1[[#This Row],[Bredde ude]]/100)*(Tabel1[[#This Row],[Dybde ude]]/100)*Tabel1[[#This Row],[Antal]],0)</f>
        <v>0</v>
      </c>
      <c r="L173" s="103">
        <f>Tabel1[[#This Row],[Bredde inde]]*Tabel1[[#This Row],[Antal]]</f>
        <v>0.5</v>
      </c>
    </row>
    <row r="174" spans="1:12" x14ac:dyDescent="0.25">
      <c r="A174" s="4" t="s">
        <v>153</v>
      </c>
      <c r="B174" s="9" t="s">
        <v>5</v>
      </c>
      <c r="C174" s="13">
        <v>1</v>
      </c>
      <c r="D174" s="9" t="s">
        <v>54</v>
      </c>
      <c r="E174" s="9" t="s">
        <v>11</v>
      </c>
      <c r="F174" s="9" t="s">
        <v>713</v>
      </c>
      <c r="G174" s="9"/>
      <c r="H174" s="9"/>
      <c r="I174" s="107">
        <v>1.1000000000000001</v>
      </c>
      <c r="J174" s="14"/>
      <c r="K174" s="15">
        <f>IF(Tabel1[[#This Row],[Inde eller ude?]]="Ude",(Tabel1[[#This Row],[Bredde ude]]/100)*(Tabel1[[#This Row],[Dybde ude]]/100)*Tabel1[[#This Row],[Antal]],0)</f>
        <v>0</v>
      </c>
      <c r="L174" s="103">
        <f>Tabel1[[#This Row],[Bredde inde]]*Tabel1[[#This Row],[Antal]]</f>
        <v>1.1000000000000001</v>
      </c>
    </row>
    <row r="175" spans="1:12" x14ac:dyDescent="0.25">
      <c r="A175" s="4" t="s">
        <v>154</v>
      </c>
      <c r="B175" s="98" t="s">
        <v>1147</v>
      </c>
      <c r="C175" s="13">
        <v>1</v>
      </c>
      <c r="D175" s="98" t="s">
        <v>54</v>
      </c>
      <c r="E175" s="9" t="s">
        <v>11</v>
      </c>
      <c r="F175" s="9" t="s">
        <v>713</v>
      </c>
      <c r="G175" s="9"/>
      <c r="H175" s="9"/>
      <c r="I175" s="107">
        <v>1.1000000000000001</v>
      </c>
      <c r="J175" s="14"/>
      <c r="K175" s="15">
        <f>IF(Tabel1[[#This Row],[Inde eller ude?]]="Ude",(Tabel1[[#This Row],[Bredde ude]]/100)*(Tabel1[[#This Row],[Dybde ude]]/100)*Tabel1[[#This Row],[Antal]],0)</f>
        <v>0</v>
      </c>
      <c r="L175" s="103">
        <f>Tabel1[[#This Row],[Bredde inde]]*Tabel1[[#This Row],[Antal]]</f>
        <v>1.1000000000000001</v>
      </c>
    </row>
    <row r="176" spans="1:12" x14ac:dyDescent="0.25">
      <c r="A176" s="4" t="s">
        <v>904</v>
      </c>
      <c r="B176" s="9" t="s">
        <v>6</v>
      </c>
      <c r="C176" s="13">
        <v>2</v>
      </c>
      <c r="D176" s="98" t="s">
        <v>56</v>
      </c>
      <c r="E176" s="98" t="s">
        <v>1177</v>
      </c>
      <c r="F176" s="9" t="s">
        <v>713</v>
      </c>
      <c r="G176" s="9"/>
      <c r="H176" s="9"/>
      <c r="I176" s="107">
        <v>0.5</v>
      </c>
      <c r="J176" s="101"/>
      <c r="K176" s="15">
        <f>IF(Tabel1[[#This Row],[Inde eller ude?]]="Ude",(Tabel1[[#This Row],[Bredde ude]]/100)*(Tabel1[[#This Row],[Dybde ude]]/100)*Tabel1[[#This Row],[Antal]],0)</f>
        <v>0</v>
      </c>
      <c r="L176" s="103">
        <f>Tabel1[[#This Row],[Bredde inde]]*Tabel1[[#This Row],[Antal]]</f>
        <v>1</v>
      </c>
    </row>
    <row r="177" spans="1:12" x14ac:dyDescent="0.25">
      <c r="A177" s="4" t="s">
        <v>155</v>
      </c>
      <c r="B177" s="98" t="s">
        <v>1294</v>
      </c>
      <c r="C177" s="13">
        <v>1</v>
      </c>
      <c r="D177" s="98" t="s">
        <v>1356</v>
      </c>
      <c r="E177" s="9" t="s">
        <v>11</v>
      </c>
      <c r="F177" s="9" t="s">
        <v>713</v>
      </c>
      <c r="G177" s="9"/>
      <c r="H177" s="9"/>
      <c r="I177" s="107">
        <v>0.5</v>
      </c>
      <c r="J177" s="16"/>
      <c r="K177" s="15">
        <f>IF(Tabel1[[#This Row],[Inde eller ude?]]="Ude",(Tabel1[[#This Row],[Bredde ude]]/100)*(Tabel1[[#This Row],[Dybde ude]]/100)*Tabel1[[#This Row],[Antal]],0)</f>
        <v>0</v>
      </c>
      <c r="L177" s="103">
        <f>Tabel1[[#This Row],[Bredde inde]]*Tabel1[[#This Row],[Antal]]</f>
        <v>0.5</v>
      </c>
    </row>
    <row r="178" spans="1:12" x14ac:dyDescent="0.25">
      <c r="A178" s="4" t="s">
        <v>156</v>
      </c>
      <c r="B178" s="9" t="s">
        <v>7</v>
      </c>
      <c r="C178" s="13">
        <v>1</v>
      </c>
      <c r="D178" s="9" t="s">
        <v>57</v>
      </c>
      <c r="E178" s="9" t="s">
        <v>11</v>
      </c>
      <c r="F178" s="9" t="s">
        <v>713</v>
      </c>
      <c r="G178" s="9"/>
      <c r="H178" s="9"/>
      <c r="I178" s="107">
        <v>0.5</v>
      </c>
      <c r="J178" s="14"/>
      <c r="K178" s="15">
        <f>IF(Tabel1[[#This Row],[Inde eller ude?]]="Ude",(Tabel1[[#This Row],[Bredde ude]]/100)*(Tabel1[[#This Row],[Dybde ude]]/100)*Tabel1[[#This Row],[Antal]],0)</f>
        <v>0</v>
      </c>
      <c r="L178" s="103">
        <f>Tabel1[[#This Row],[Bredde inde]]*Tabel1[[#This Row],[Antal]]</f>
        <v>0.5</v>
      </c>
    </row>
    <row r="179" spans="1:12" x14ac:dyDescent="0.25">
      <c r="A179" s="4" t="s">
        <v>1324</v>
      </c>
      <c r="B179" s="9" t="s">
        <v>8</v>
      </c>
      <c r="C179" s="13">
        <v>1</v>
      </c>
      <c r="D179" s="9" t="s">
        <v>676</v>
      </c>
      <c r="E179" s="9" t="s">
        <v>11</v>
      </c>
      <c r="F179" s="9" t="s">
        <v>713</v>
      </c>
      <c r="G179" s="9"/>
      <c r="H179" s="9"/>
      <c r="I179" s="107">
        <v>1.1000000000000001</v>
      </c>
      <c r="J179" s="14"/>
      <c r="K179" s="15">
        <f>IF(Tabel1[[#This Row],[Inde eller ude?]]="Ude",(Tabel1[[#This Row],[Bredde ude]]/100)*(Tabel1[[#This Row],[Dybde ude]]/100)*Tabel1[[#This Row],[Antal]],0)</f>
        <v>0</v>
      </c>
      <c r="L179" s="103">
        <f>Tabel1[[#This Row],[Bredde inde]]*Tabel1[[#This Row],[Antal]]</f>
        <v>1.1000000000000001</v>
      </c>
    </row>
    <row r="180" spans="1:12" x14ac:dyDescent="0.25">
      <c r="A180" s="4" t="s">
        <v>1325</v>
      </c>
      <c r="B180" s="98" t="s">
        <v>1475</v>
      </c>
      <c r="C180" s="99">
        <v>1</v>
      </c>
      <c r="D180" s="98" t="s">
        <v>56</v>
      </c>
      <c r="E180" s="98" t="s">
        <v>11</v>
      </c>
      <c r="F180" s="98" t="s">
        <v>713</v>
      </c>
      <c r="G180" s="9"/>
      <c r="H180" s="9"/>
      <c r="I180" s="107">
        <v>0.5</v>
      </c>
      <c r="J180" s="17"/>
      <c r="K180" s="15">
        <f>IF(Tabel1[[#This Row],[Inde eller ude?]]="Ude",(Tabel1[[#This Row],[Bredde ude]]/100)*(Tabel1[[#This Row],[Dybde ude]]/100)*Tabel1[[#This Row],[Antal]],0)</f>
        <v>0</v>
      </c>
      <c r="L180" s="103">
        <f>Tabel1[[#This Row],[Bredde inde]]*Tabel1[[#This Row],[Antal]]</f>
        <v>0.5</v>
      </c>
    </row>
    <row r="181" spans="1:12" x14ac:dyDescent="0.25">
      <c r="A181" s="4" t="s">
        <v>157</v>
      </c>
      <c r="B181" s="98" t="s">
        <v>1309</v>
      </c>
      <c r="C181" s="99">
        <v>1</v>
      </c>
      <c r="D181" s="98" t="s">
        <v>1310</v>
      </c>
      <c r="E181" s="98" t="s">
        <v>11</v>
      </c>
      <c r="F181" s="98" t="s">
        <v>713</v>
      </c>
      <c r="G181" s="9"/>
      <c r="H181" s="9"/>
      <c r="I181" s="17">
        <v>5</v>
      </c>
      <c r="J181" s="17"/>
      <c r="K181" s="15">
        <f>IF(Tabel1[[#This Row],[Inde eller ude?]]="Ude",(Tabel1[[#This Row],[Bredde ude]]/100)*(Tabel1[[#This Row],[Dybde ude]]/100)*Tabel1[[#This Row],[Antal]],0)</f>
        <v>0</v>
      </c>
      <c r="L181" s="103">
        <f>Tabel1[[#This Row],[Bredde inde]]*Tabel1[[#This Row],[Antal]]</f>
        <v>5</v>
      </c>
    </row>
    <row r="182" spans="1:12" x14ac:dyDescent="0.25">
      <c r="A182" s="4" t="s">
        <v>158</v>
      </c>
      <c r="B182" s="98" t="s">
        <v>0</v>
      </c>
      <c r="C182" s="13">
        <v>4</v>
      </c>
      <c r="D182" s="9" t="s">
        <v>54</v>
      </c>
      <c r="E182" s="98" t="s">
        <v>1177</v>
      </c>
      <c r="F182" s="9" t="s">
        <v>713</v>
      </c>
      <c r="G182" s="9"/>
      <c r="H182" s="9"/>
      <c r="I182" s="107">
        <v>1.1000000000000001</v>
      </c>
      <c r="J182" s="14"/>
      <c r="K182" s="15">
        <f>IF(Tabel1[[#This Row],[Inde eller ude?]]="Ude",(Tabel1[[#This Row],[Bredde ude]]/100)*(Tabel1[[#This Row],[Dybde ude]]/100)*Tabel1[[#This Row],[Antal]],0)</f>
        <v>0</v>
      </c>
      <c r="L182" s="103">
        <f>Tabel1[[#This Row],[Bredde inde]]*Tabel1[[#This Row],[Antal]]</f>
        <v>4.4000000000000004</v>
      </c>
    </row>
    <row r="183" spans="1:12" x14ac:dyDescent="0.25">
      <c r="A183" s="4" t="s">
        <v>159</v>
      </c>
      <c r="B183" s="9" t="s">
        <v>1</v>
      </c>
      <c r="C183" s="13">
        <v>2</v>
      </c>
      <c r="D183" s="9" t="s">
        <v>54</v>
      </c>
      <c r="E183" s="98" t="s">
        <v>11</v>
      </c>
      <c r="F183" s="9" t="s">
        <v>713</v>
      </c>
      <c r="G183" s="9"/>
      <c r="H183" s="9"/>
      <c r="I183" s="107">
        <v>1.1000000000000001</v>
      </c>
      <c r="J183" s="14"/>
      <c r="K183" s="15">
        <f>IF(Tabel1[[#This Row],[Inde eller ude?]]="Ude",(Tabel1[[#This Row],[Bredde ude]]/100)*(Tabel1[[#This Row],[Dybde ude]]/100)*Tabel1[[#This Row],[Antal]],0)</f>
        <v>0</v>
      </c>
      <c r="L183" s="103">
        <f>Tabel1[[#This Row],[Bredde inde]]*Tabel1[[#This Row],[Antal]]</f>
        <v>2.2000000000000002</v>
      </c>
    </row>
    <row r="184" spans="1:12" x14ac:dyDescent="0.25">
      <c r="A184" s="4" t="s">
        <v>160</v>
      </c>
      <c r="B184" s="9" t="s">
        <v>2</v>
      </c>
      <c r="C184" s="13">
        <v>1</v>
      </c>
      <c r="D184" s="9" t="s">
        <v>54</v>
      </c>
      <c r="E184" s="98" t="s">
        <v>11</v>
      </c>
      <c r="F184" s="9" t="s">
        <v>713</v>
      </c>
      <c r="G184" s="9"/>
      <c r="H184" s="9"/>
      <c r="I184" s="107">
        <v>1.1000000000000001</v>
      </c>
      <c r="J184" s="14"/>
      <c r="K184" s="15">
        <f>IF(Tabel1[[#This Row],[Inde eller ude?]]="Ude",(Tabel1[[#This Row],[Bredde ude]]/100)*(Tabel1[[#This Row],[Dybde ude]]/100)*Tabel1[[#This Row],[Antal]],0)</f>
        <v>0</v>
      </c>
      <c r="L184" s="103">
        <f>Tabel1[[#This Row],[Bredde inde]]*Tabel1[[#This Row],[Antal]]</f>
        <v>1.1000000000000001</v>
      </c>
    </row>
    <row r="185" spans="1:12" x14ac:dyDescent="0.25">
      <c r="A185" s="4" t="s">
        <v>161</v>
      </c>
      <c r="B185" s="9" t="s">
        <v>4</v>
      </c>
      <c r="C185" s="13">
        <v>1</v>
      </c>
      <c r="D185" s="9" t="s">
        <v>57</v>
      </c>
      <c r="E185" s="9" t="s">
        <v>11</v>
      </c>
      <c r="F185" s="9" t="s">
        <v>713</v>
      </c>
      <c r="G185" s="9"/>
      <c r="H185" s="9"/>
      <c r="I185" s="107">
        <v>0.5</v>
      </c>
      <c r="J185" s="14"/>
      <c r="K185" s="15">
        <f>IF(Tabel1[[#This Row],[Inde eller ude?]]="Ude",(Tabel1[[#This Row],[Bredde ude]]/100)*(Tabel1[[#This Row],[Dybde ude]]/100)*Tabel1[[#This Row],[Antal]],0)</f>
        <v>0</v>
      </c>
      <c r="L185" s="103">
        <f>Tabel1[[#This Row],[Bredde inde]]*Tabel1[[#This Row],[Antal]]</f>
        <v>0.5</v>
      </c>
    </row>
    <row r="186" spans="1:12" x14ac:dyDescent="0.25">
      <c r="A186" s="4" t="s">
        <v>162</v>
      </c>
      <c r="B186" s="9" t="s">
        <v>5</v>
      </c>
      <c r="C186" s="13">
        <v>1</v>
      </c>
      <c r="D186" s="9" t="s">
        <v>54</v>
      </c>
      <c r="E186" s="9" t="s">
        <v>11</v>
      </c>
      <c r="F186" s="9" t="s">
        <v>713</v>
      </c>
      <c r="G186" s="9"/>
      <c r="H186" s="9"/>
      <c r="I186" s="107">
        <v>0.5</v>
      </c>
      <c r="J186" s="14"/>
      <c r="K186" s="15">
        <f>IF(Tabel1[[#This Row],[Inde eller ude?]]="Ude",(Tabel1[[#This Row],[Bredde ude]]/100)*(Tabel1[[#This Row],[Dybde ude]]/100)*Tabel1[[#This Row],[Antal]],0)</f>
        <v>0</v>
      </c>
      <c r="L186" s="103">
        <f>Tabel1[[#This Row],[Bredde inde]]*Tabel1[[#This Row],[Antal]]</f>
        <v>0.5</v>
      </c>
    </row>
    <row r="187" spans="1:12" x14ac:dyDescent="0.25">
      <c r="A187" s="4" t="s">
        <v>163</v>
      </c>
      <c r="B187" s="98" t="s">
        <v>1147</v>
      </c>
      <c r="C187" s="13">
        <v>1</v>
      </c>
      <c r="D187" s="98" t="s">
        <v>54</v>
      </c>
      <c r="E187" s="9" t="s">
        <v>11</v>
      </c>
      <c r="F187" s="9" t="s">
        <v>713</v>
      </c>
      <c r="G187" s="9"/>
      <c r="H187" s="9"/>
      <c r="I187" s="107">
        <v>1.1000000000000001</v>
      </c>
      <c r="J187" s="14"/>
      <c r="K187" s="15">
        <f>IF(Tabel1[[#This Row],[Inde eller ude?]]="Ude",(Tabel1[[#This Row],[Bredde ude]]/100)*(Tabel1[[#This Row],[Dybde ude]]/100)*Tabel1[[#This Row],[Antal]],0)</f>
        <v>0</v>
      </c>
      <c r="L187" s="103">
        <f>Tabel1[[#This Row],[Bredde inde]]*Tabel1[[#This Row],[Antal]]</f>
        <v>1.1000000000000001</v>
      </c>
    </row>
    <row r="188" spans="1:12" x14ac:dyDescent="0.25">
      <c r="A188" s="4" t="s">
        <v>905</v>
      </c>
      <c r="B188" s="9" t="s">
        <v>6</v>
      </c>
      <c r="C188" s="13">
        <v>3</v>
      </c>
      <c r="D188" s="98" t="s">
        <v>56</v>
      </c>
      <c r="E188" s="98" t="s">
        <v>1177</v>
      </c>
      <c r="F188" s="9" t="s">
        <v>713</v>
      </c>
      <c r="G188" s="9"/>
      <c r="H188" s="9"/>
      <c r="I188" s="107">
        <v>0.5</v>
      </c>
      <c r="J188" s="101"/>
      <c r="K188" s="15">
        <f>IF(Tabel1[[#This Row],[Inde eller ude?]]="Ude",(Tabel1[[#This Row],[Bredde ude]]/100)*(Tabel1[[#This Row],[Dybde ude]]/100)*Tabel1[[#This Row],[Antal]],0)</f>
        <v>0</v>
      </c>
      <c r="L188" s="103">
        <f>Tabel1[[#This Row],[Bredde inde]]*Tabel1[[#This Row],[Antal]]</f>
        <v>1.5</v>
      </c>
    </row>
    <row r="189" spans="1:12" x14ac:dyDescent="0.25">
      <c r="A189" s="4" t="s">
        <v>164</v>
      </c>
      <c r="B189" s="98" t="s">
        <v>1294</v>
      </c>
      <c r="C189" s="13">
        <v>1</v>
      </c>
      <c r="D189" s="98" t="s">
        <v>1356</v>
      </c>
      <c r="E189" s="9" t="s">
        <v>11</v>
      </c>
      <c r="F189" s="9" t="s">
        <v>713</v>
      </c>
      <c r="G189" s="9"/>
      <c r="H189" s="9"/>
      <c r="I189" s="107">
        <v>0.5</v>
      </c>
      <c r="J189" s="16"/>
      <c r="K189" s="15">
        <f>IF(Tabel1[[#This Row],[Inde eller ude?]]="Ude",(Tabel1[[#This Row],[Bredde ude]]/100)*(Tabel1[[#This Row],[Dybde ude]]/100)*Tabel1[[#This Row],[Antal]],0)</f>
        <v>0</v>
      </c>
      <c r="L189" s="103">
        <f>Tabel1[[#This Row],[Bredde inde]]*Tabel1[[#This Row],[Antal]]</f>
        <v>0.5</v>
      </c>
    </row>
    <row r="190" spans="1:12" x14ac:dyDescent="0.25">
      <c r="A190" s="4" t="s">
        <v>165</v>
      </c>
      <c r="B190" s="9" t="s">
        <v>7</v>
      </c>
      <c r="C190" s="13">
        <v>1</v>
      </c>
      <c r="D190" s="9" t="s">
        <v>57</v>
      </c>
      <c r="E190" s="9" t="s">
        <v>11</v>
      </c>
      <c r="F190" s="9" t="s">
        <v>713</v>
      </c>
      <c r="G190" s="9"/>
      <c r="H190" s="9"/>
      <c r="I190" s="107">
        <v>0.5</v>
      </c>
      <c r="J190" s="14"/>
      <c r="K190" s="15">
        <f>IF(Tabel1[[#This Row],[Inde eller ude?]]="Ude",(Tabel1[[#This Row],[Bredde ude]]/100)*(Tabel1[[#This Row],[Dybde ude]]/100)*Tabel1[[#This Row],[Antal]],0)</f>
        <v>0</v>
      </c>
      <c r="L190" s="103">
        <f>Tabel1[[#This Row],[Bredde inde]]*Tabel1[[#This Row],[Antal]]</f>
        <v>0.5</v>
      </c>
    </row>
    <row r="191" spans="1:12" x14ac:dyDescent="0.25">
      <c r="A191" s="4" t="s">
        <v>1326</v>
      </c>
      <c r="B191" s="9" t="s">
        <v>8</v>
      </c>
      <c r="C191" s="13">
        <v>1</v>
      </c>
      <c r="D191" s="9" t="s">
        <v>676</v>
      </c>
      <c r="E191" s="9" t="s">
        <v>11</v>
      </c>
      <c r="F191" s="9" t="s">
        <v>713</v>
      </c>
      <c r="G191" s="9"/>
      <c r="H191" s="9"/>
      <c r="I191" s="107">
        <v>1.1000000000000001</v>
      </c>
      <c r="J191" s="14"/>
      <c r="K191" s="15">
        <f>IF(Tabel1[[#This Row],[Inde eller ude?]]="Ude",(Tabel1[[#This Row],[Bredde ude]]/100)*(Tabel1[[#This Row],[Dybde ude]]/100)*Tabel1[[#This Row],[Antal]],0)</f>
        <v>0</v>
      </c>
      <c r="L191" s="103">
        <f>Tabel1[[#This Row],[Bredde inde]]*Tabel1[[#This Row],[Antal]]</f>
        <v>1.1000000000000001</v>
      </c>
    </row>
    <row r="192" spans="1:12" x14ac:dyDescent="0.25">
      <c r="A192" s="4" t="s">
        <v>1327</v>
      </c>
      <c r="B192" s="98" t="s">
        <v>1475</v>
      </c>
      <c r="C192" s="99">
        <v>1</v>
      </c>
      <c r="D192" s="98" t="s">
        <v>56</v>
      </c>
      <c r="E192" s="98" t="s">
        <v>11</v>
      </c>
      <c r="F192" s="98" t="s">
        <v>713</v>
      </c>
      <c r="G192" s="9"/>
      <c r="H192" s="9"/>
      <c r="I192" s="107">
        <v>0.5</v>
      </c>
      <c r="J192" s="17"/>
      <c r="K192" s="15">
        <f>IF(Tabel1[[#This Row],[Inde eller ude?]]="Ude",(Tabel1[[#This Row],[Bredde ude]]/100)*(Tabel1[[#This Row],[Dybde ude]]/100)*Tabel1[[#This Row],[Antal]],0)</f>
        <v>0</v>
      </c>
      <c r="L192" s="103">
        <f>Tabel1[[#This Row],[Bredde inde]]*Tabel1[[#This Row],[Antal]]</f>
        <v>0.5</v>
      </c>
    </row>
    <row r="193" spans="1:12" x14ac:dyDescent="0.25">
      <c r="A193" s="4" t="s">
        <v>166</v>
      </c>
      <c r="B193" s="98" t="s">
        <v>1309</v>
      </c>
      <c r="C193" s="99">
        <v>1</v>
      </c>
      <c r="D193" s="98" t="s">
        <v>1310</v>
      </c>
      <c r="E193" s="98" t="s">
        <v>11</v>
      </c>
      <c r="F193" s="98" t="s">
        <v>713</v>
      </c>
      <c r="G193" s="9"/>
      <c r="H193" s="9"/>
      <c r="I193" s="17">
        <v>5</v>
      </c>
      <c r="J193" s="17"/>
      <c r="K193" s="15">
        <f>IF(Tabel1[[#This Row],[Inde eller ude?]]="Ude",(Tabel1[[#This Row],[Bredde ude]]/100)*(Tabel1[[#This Row],[Dybde ude]]/100)*Tabel1[[#This Row],[Antal]],0)</f>
        <v>0</v>
      </c>
      <c r="L193" s="103">
        <f>Tabel1[[#This Row],[Bredde inde]]*Tabel1[[#This Row],[Antal]]</f>
        <v>5</v>
      </c>
    </row>
    <row r="194" spans="1:12" x14ac:dyDescent="0.25">
      <c r="A194" s="4" t="s">
        <v>176</v>
      </c>
      <c r="B194" s="98" t="s">
        <v>0</v>
      </c>
      <c r="C194" s="13">
        <v>4</v>
      </c>
      <c r="D194" s="9" t="s">
        <v>54</v>
      </c>
      <c r="E194" s="98" t="s">
        <v>1177</v>
      </c>
      <c r="F194" s="9" t="s">
        <v>713</v>
      </c>
      <c r="G194" s="9"/>
      <c r="H194" s="9"/>
      <c r="I194" s="107">
        <v>1.1000000000000001</v>
      </c>
      <c r="J194" s="14"/>
      <c r="K194" s="15">
        <f>IF(Tabel1[[#This Row],[Inde eller ude?]]="Ude",(Tabel1[[#This Row],[Bredde ude]]/100)*(Tabel1[[#This Row],[Dybde ude]]/100)*Tabel1[[#This Row],[Antal]],0)</f>
        <v>0</v>
      </c>
      <c r="L194" s="103">
        <f>Tabel1[[#This Row],[Bredde inde]]*Tabel1[[#This Row],[Antal]]</f>
        <v>4.4000000000000004</v>
      </c>
    </row>
    <row r="195" spans="1:12" x14ac:dyDescent="0.25">
      <c r="A195" s="4" t="s">
        <v>177</v>
      </c>
      <c r="B195" s="9" t="s">
        <v>1</v>
      </c>
      <c r="C195" s="13">
        <v>2</v>
      </c>
      <c r="D195" s="9" t="s">
        <v>54</v>
      </c>
      <c r="E195" s="98" t="s">
        <v>11</v>
      </c>
      <c r="F195" s="9" t="s">
        <v>713</v>
      </c>
      <c r="G195" s="9"/>
      <c r="H195" s="9"/>
      <c r="I195" s="107">
        <v>1.1000000000000001</v>
      </c>
      <c r="J195" s="14"/>
      <c r="K195" s="15">
        <f>IF(Tabel1[[#This Row],[Inde eller ude?]]="Ude",(Tabel1[[#This Row],[Bredde ude]]/100)*(Tabel1[[#This Row],[Dybde ude]]/100)*Tabel1[[#This Row],[Antal]],0)</f>
        <v>0</v>
      </c>
      <c r="L195" s="103">
        <f>Tabel1[[#This Row],[Bredde inde]]*Tabel1[[#This Row],[Antal]]</f>
        <v>2.2000000000000002</v>
      </c>
    </row>
    <row r="196" spans="1:12" x14ac:dyDescent="0.25">
      <c r="A196" s="4" t="s">
        <v>178</v>
      </c>
      <c r="B196" s="9" t="s">
        <v>2</v>
      </c>
      <c r="C196" s="13">
        <v>1</v>
      </c>
      <c r="D196" s="9" t="s">
        <v>54</v>
      </c>
      <c r="E196" s="98" t="s">
        <v>11</v>
      </c>
      <c r="F196" s="9" t="s">
        <v>713</v>
      </c>
      <c r="G196" s="9"/>
      <c r="H196" s="9"/>
      <c r="I196" s="107">
        <v>1.1000000000000001</v>
      </c>
      <c r="J196" s="14"/>
      <c r="K196" s="15">
        <f>IF(Tabel1[[#This Row],[Inde eller ude?]]="Ude",(Tabel1[[#This Row],[Bredde ude]]/100)*(Tabel1[[#This Row],[Dybde ude]]/100)*Tabel1[[#This Row],[Antal]],0)</f>
        <v>0</v>
      </c>
      <c r="L196" s="103">
        <f>Tabel1[[#This Row],[Bredde inde]]*Tabel1[[#This Row],[Antal]]</f>
        <v>1.1000000000000001</v>
      </c>
    </row>
    <row r="197" spans="1:12" x14ac:dyDescent="0.25">
      <c r="A197" s="4" t="s">
        <v>179</v>
      </c>
      <c r="B197" s="9" t="s">
        <v>4</v>
      </c>
      <c r="C197" s="13">
        <v>1</v>
      </c>
      <c r="D197" s="9" t="s">
        <v>55</v>
      </c>
      <c r="E197" s="9" t="s">
        <v>11</v>
      </c>
      <c r="F197" s="9" t="s">
        <v>713</v>
      </c>
      <c r="G197" s="9"/>
      <c r="H197" s="9"/>
      <c r="I197" s="107">
        <v>1.1000000000000001</v>
      </c>
      <c r="J197" s="14"/>
      <c r="K197" s="15">
        <f>IF(Tabel1[[#This Row],[Inde eller ude?]]="Ude",(Tabel1[[#This Row],[Bredde ude]]/100)*(Tabel1[[#This Row],[Dybde ude]]/100)*Tabel1[[#This Row],[Antal]],0)</f>
        <v>0</v>
      </c>
      <c r="L197" s="103">
        <f>Tabel1[[#This Row],[Bredde inde]]*Tabel1[[#This Row],[Antal]]</f>
        <v>1.1000000000000001</v>
      </c>
    </row>
    <row r="198" spans="1:12" x14ac:dyDescent="0.25">
      <c r="A198" s="4" t="s">
        <v>180</v>
      </c>
      <c r="B198" s="9" t="s">
        <v>5</v>
      </c>
      <c r="C198" s="13">
        <v>1</v>
      </c>
      <c r="D198" s="9" t="s">
        <v>54</v>
      </c>
      <c r="E198" s="9" t="s">
        <v>11</v>
      </c>
      <c r="F198" s="9" t="s">
        <v>713</v>
      </c>
      <c r="G198" s="9"/>
      <c r="H198" s="9"/>
      <c r="I198" s="107">
        <v>1.1000000000000001</v>
      </c>
      <c r="J198" s="14"/>
      <c r="K198" s="15">
        <f>IF(Tabel1[[#This Row],[Inde eller ude?]]="Ude",(Tabel1[[#This Row],[Bredde ude]]/100)*(Tabel1[[#This Row],[Dybde ude]]/100)*Tabel1[[#This Row],[Antal]],0)</f>
        <v>0</v>
      </c>
      <c r="L198" s="103">
        <f>Tabel1[[#This Row],[Bredde inde]]*Tabel1[[#This Row],[Antal]]</f>
        <v>1.1000000000000001</v>
      </c>
    </row>
    <row r="199" spans="1:12" x14ac:dyDescent="0.25">
      <c r="A199" s="4" t="s">
        <v>181</v>
      </c>
      <c r="B199" s="98" t="s">
        <v>1147</v>
      </c>
      <c r="C199" s="13">
        <v>1</v>
      </c>
      <c r="D199" s="98" t="s">
        <v>54</v>
      </c>
      <c r="E199" s="9" t="s">
        <v>11</v>
      </c>
      <c r="F199" s="9" t="s">
        <v>713</v>
      </c>
      <c r="G199" s="9"/>
      <c r="H199" s="9"/>
      <c r="I199" s="107">
        <v>1.1000000000000001</v>
      </c>
      <c r="J199" s="14"/>
      <c r="K199" s="15">
        <f>IF(Tabel1[[#This Row],[Inde eller ude?]]="Ude",(Tabel1[[#This Row],[Bredde ude]]/100)*(Tabel1[[#This Row],[Dybde ude]]/100)*Tabel1[[#This Row],[Antal]],0)</f>
        <v>0</v>
      </c>
      <c r="L199" s="103">
        <f>Tabel1[[#This Row],[Bredde inde]]*Tabel1[[#This Row],[Antal]]</f>
        <v>1.1000000000000001</v>
      </c>
    </row>
    <row r="200" spans="1:12" x14ac:dyDescent="0.25">
      <c r="A200" s="4" t="s">
        <v>906</v>
      </c>
      <c r="B200" s="9" t="s">
        <v>6</v>
      </c>
      <c r="C200" s="13">
        <v>3</v>
      </c>
      <c r="D200" s="98" t="s">
        <v>56</v>
      </c>
      <c r="E200" s="98" t="s">
        <v>1177</v>
      </c>
      <c r="F200" s="9" t="s">
        <v>713</v>
      </c>
      <c r="G200" s="9"/>
      <c r="H200" s="9"/>
      <c r="I200" s="107">
        <v>0.5</v>
      </c>
      <c r="J200" s="101"/>
      <c r="K200" s="15">
        <f>IF(Tabel1[[#This Row],[Inde eller ude?]]="Ude",(Tabel1[[#This Row],[Bredde ude]]/100)*(Tabel1[[#This Row],[Dybde ude]]/100)*Tabel1[[#This Row],[Antal]],0)</f>
        <v>0</v>
      </c>
      <c r="L200" s="103">
        <f>Tabel1[[#This Row],[Bredde inde]]*Tabel1[[#This Row],[Antal]]</f>
        <v>1.5</v>
      </c>
    </row>
    <row r="201" spans="1:12" x14ac:dyDescent="0.25">
      <c r="A201" s="4" t="s">
        <v>182</v>
      </c>
      <c r="B201" s="98" t="s">
        <v>1294</v>
      </c>
      <c r="C201" s="13">
        <v>1</v>
      </c>
      <c r="D201" s="98" t="s">
        <v>1356</v>
      </c>
      <c r="E201" s="9" t="s">
        <v>11</v>
      </c>
      <c r="F201" s="9" t="s">
        <v>713</v>
      </c>
      <c r="G201" s="9"/>
      <c r="H201" s="9"/>
      <c r="I201" s="107">
        <v>0.5</v>
      </c>
      <c r="J201" s="16"/>
      <c r="K201" s="15">
        <f>IF(Tabel1[[#This Row],[Inde eller ude?]]="Ude",(Tabel1[[#This Row],[Bredde ude]]/100)*(Tabel1[[#This Row],[Dybde ude]]/100)*Tabel1[[#This Row],[Antal]],0)</f>
        <v>0</v>
      </c>
      <c r="L201" s="103">
        <f>Tabel1[[#This Row],[Bredde inde]]*Tabel1[[#This Row],[Antal]]</f>
        <v>0.5</v>
      </c>
    </row>
    <row r="202" spans="1:12" x14ac:dyDescent="0.25">
      <c r="A202" s="4" t="s">
        <v>183</v>
      </c>
      <c r="B202" s="9" t="s">
        <v>7</v>
      </c>
      <c r="C202" s="13">
        <v>1</v>
      </c>
      <c r="D202" s="9" t="s">
        <v>57</v>
      </c>
      <c r="E202" s="9" t="s">
        <v>11</v>
      </c>
      <c r="F202" s="9" t="s">
        <v>713</v>
      </c>
      <c r="G202" s="9"/>
      <c r="H202" s="9"/>
      <c r="I202" s="107">
        <v>0.5</v>
      </c>
      <c r="J202" s="14"/>
      <c r="K202" s="15">
        <f>IF(Tabel1[[#This Row],[Inde eller ude?]]="Ude",(Tabel1[[#This Row],[Bredde ude]]/100)*(Tabel1[[#This Row],[Dybde ude]]/100)*Tabel1[[#This Row],[Antal]],0)</f>
        <v>0</v>
      </c>
      <c r="L202" s="103">
        <f>Tabel1[[#This Row],[Bredde inde]]*Tabel1[[#This Row],[Antal]]</f>
        <v>0.5</v>
      </c>
    </row>
    <row r="203" spans="1:12" x14ac:dyDescent="0.25">
      <c r="A203" s="4" t="s">
        <v>1328</v>
      </c>
      <c r="B203" s="9" t="s">
        <v>8</v>
      </c>
      <c r="C203" s="13">
        <v>1</v>
      </c>
      <c r="D203" s="9" t="s">
        <v>676</v>
      </c>
      <c r="E203" s="9" t="s">
        <v>11</v>
      </c>
      <c r="F203" s="9" t="s">
        <v>713</v>
      </c>
      <c r="G203" s="9"/>
      <c r="H203" s="9"/>
      <c r="I203" s="107">
        <v>1.1000000000000001</v>
      </c>
      <c r="J203" s="14"/>
      <c r="K203" s="15">
        <f>IF(Tabel1[[#This Row],[Inde eller ude?]]="Ude",(Tabel1[[#This Row],[Bredde ude]]/100)*(Tabel1[[#This Row],[Dybde ude]]/100)*Tabel1[[#This Row],[Antal]],0)</f>
        <v>0</v>
      </c>
      <c r="L203" s="103">
        <f>Tabel1[[#This Row],[Bredde inde]]*Tabel1[[#This Row],[Antal]]</f>
        <v>1.1000000000000001</v>
      </c>
    </row>
    <row r="204" spans="1:12" x14ac:dyDescent="0.25">
      <c r="A204" s="4" t="s">
        <v>1329</v>
      </c>
      <c r="B204" s="98" t="s">
        <v>1475</v>
      </c>
      <c r="C204" s="99">
        <v>1</v>
      </c>
      <c r="D204" s="98" t="s">
        <v>56</v>
      </c>
      <c r="E204" s="98" t="s">
        <v>11</v>
      </c>
      <c r="F204" s="98" t="s">
        <v>713</v>
      </c>
      <c r="G204" s="9"/>
      <c r="H204" s="9"/>
      <c r="I204" s="107">
        <v>0.5</v>
      </c>
      <c r="J204" s="17"/>
      <c r="K204" s="15">
        <f>IF(Tabel1[[#This Row],[Inde eller ude?]]="Ude",(Tabel1[[#This Row],[Bredde ude]]/100)*(Tabel1[[#This Row],[Dybde ude]]/100)*Tabel1[[#This Row],[Antal]],0)</f>
        <v>0</v>
      </c>
      <c r="L204" s="103">
        <f>Tabel1[[#This Row],[Bredde inde]]*Tabel1[[#This Row],[Antal]]</f>
        <v>0.5</v>
      </c>
    </row>
    <row r="205" spans="1:12" x14ac:dyDescent="0.25">
      <c r="A205" s="4" t="s">
        <v>184</v>
      </c>
      <c r="B205" s="98" t="s">
        <v>1309</v>
      </c>
      <c r="C205" s="99">
        <v>1</v>
      </c>
      <c r="D205" s="98" t="s">
        <v>1310</v>
      </c>
      <c r="E205" s="98" t="s">
        <v>11</v>
      </c>
      <c r="F205" s="98" t="s">
        <v>713</v>
      </c>
      <c r="G205" s="9"/>
      <c r="H205" s="9"/>
      <c r="I205" s="17">
        <v>5</v>
      </c>
      <c r="J205" s="17"/>
      <c r="K205" s="15">
        <f>IF(Tabel1[[#This Row],[Inde eller ude?]]="Ude",(Tabel1[[#This Row],[Bredde ude]]/100)*(Tabel1[[#This Row],[Dybde ude]]/100)*Tabel1[[#This Row],[Antal]],0)</f>
        <v>0</v>
      </c>
      <c r="L205" s="103">
        <f>Tabel1[[#This Row],[Bredde inde]]*Tabel1[[#This Row],[Antal]]</f>
        <v>5</v>
      </c>
    </row>
    <row r="206" spans="1:12" x14ac:dyDescent="0.25">
      <c r="A206" s="4" t="s">
        <v>185</v>
      </c>
      <c r="B206" s="98" t="s">
        <v>0</v>
      </c>
      <c r="C206" s="13">
        <v>5</v>
      </c>
      <c r="D206" s="9" t="s">
        <v>54</v>
      </c>
      <c r="E206" s="98" t="s">
        <v>1177</v>
      </c>
      <c r="F206" s="9" t="s">
        <v>713</v>
      </c>
      <c r="G206" s="9"/>
      <c r="H206" s="9"/>
      <c r="I206" s="107">
        <v>1.1000000000000001</v>
      </c>
      <c r="J206" s="14"/>
      <c r="K206" s="15">
        <f>IF(Tabel1[[#This Row],[Inde eller ude?]]="Ude",(Tabel1[[#This Row],[Bredde ude]]/100)*(Tabel1[[#This Row],[Dybde ude]]/100)*Tabel1[[#This Row],[Antal]],0)</f>
        <v>0</v>
      </c>
      <c r="L206" s="103">
        <f>Tabel1[[#This Row],[Bredde inde]]*Tabel1[[#This Row],[Antal]]</f>
        <v>5.5</v>
      </c>
    </row>
    <row r="207" spans="1:12" x14ac:dyDescent="0.25">
      <c r="A207" s="4" t="s">
        <v>186</v>
      </c>
      <c r="B207" s="9" t="s">
        <v>1</v>
      </c>
      <c r="C207" s="13">
        <v>3</v>
      </c>
      <c r="D207" s="9" t="s">
        <v>54</v>
      </c>
      <c r="E207" s="98" t="s">
        <v>11</v>
      </c>
      <c r="F207" s="9" t="s">
        <v>713</v>
      </c>
      <c r="G207" s="9"/>
      <c r="H207" s="9"/>
      <c r="I207" s="107">
        <v>1.1000000000000001</v>
      </c>
      <c r="J207" s="14"/>
      <c r="K207" s="15">
        <f>IF(Tabel1[[#This Row],[Inde eller ude?]]="Ude",(Tabel1[[#This Row],[Bredde ude]]/100)*(Tabel1[[#This Row],[Dybde ude]]/100)*Tabel1[[#This Row],[Antal]],0)</f>
        <v>0</v>
      </c>
      <c r="L207" s="103">
        <f>Tabel1[[#This Row],[Bredde inde]]*Tabel1[[#This Row],[Antal]]</f>
        <v>3.3000000000000003</v>
      </c>
    </row>
    <row r="208" spans="1:12" x14ac:dyDescent="0.25">
      <c r="A208" s="4" t="s">
        <v>187</v>
      </c>
      <c r="B208" s="9" t="s">
        <v>2</v>
      </c>
      <c r="C208" s="13">
        <v>1</v>
      </c>
      <c r="D208" s="9" t="s">
        <v>54</v>
      </c>
      <c r="E208" s="98" t="s">
        <v>11</v>
      </c>
      <c r="F208" s="9" t="s">
        <v>713</v>
      </c>
      <c r="G208" s="9"/>
      <c r="H208" s="9"/>
      <c r="I208" s="107">
        <v>1.1000000000000001</v>
      </c>
      <c r="J208" s="14"/>
      <c r="K208" s="15">
        <f>IF(Tabel1[[#This Row],[Inde eller ude?]]="Ude",(Tabel1[[#This Row],[Bredde ude]]/100)*(Tabel1[[#This Row],[Dybde ude]]/100)*Tabel1[[#This Row],[Antal]],0)</f>
        <v>0</v>
      </c>
      <c r="L208" s="103">
        <f>Tabel1[[#This Row],[Bredde inde]]*Tabel1[[#This Row],[Antal]]</f>
        <v>1.1000000000000001</v>
      </c>
    </row>
    <row r="209" spans="1:12" x14ac:dyDescent="0.25">
      <c r="A209" s="4" t="s">
        <v>188</v>
      </c>
      <c r="B209" s="9" t="s">
        <v>4</v>
      </c>
      <c r="C209" s="13">
        <v>1</v>
      </c>
      <c r="D209" s="9" t="s">
        <v>55</v>
      </c>
      <c r="E209" s="9" t="s">
        <v>11</v>
      </c>
      <c r="F209" s="9" t="s">
        <v>713</v>
      </c>
      <c r="G209" s="9"/>
      <c r="H209" s="9"/>
      <c r="I209" s="107">
        <v>1.1000000000000001</v>
      </c>
      <c r="J209" s="14"/>
      <c r="K209" s="15">
        <f>IF(Tabel1[[#This Row],[Inde eller ude?]]="Ude",(Tabel1[[#This Row],[Bredde ude]]/100)*(Tabel1[[#This Row],[Dybde ude]]/100)*Tabel1[[#This Row],[Antal]],0)</f>
        <v>0</v>
      </c>
      <c r="L209" s="103">
        <f>Tabel1[[#This Row],[Bredde inde]]*Tabel1[[#This Row],[Antal]]</f>
        <v>1.1000000000000001</v>
      </c>
    </row>
    <row r="210" spans="1:12" x14ac:dyDescent="0.25">
      <c r="A210" s="4" t="s">
        <v>189</v>
      </c>
      <c r="B210" s="9" t="s">
        <v>5</v>
      </c>
      <c r="C210" s="13">
        <v>1</v>
      </c>
      <c r="D210" s="9" t="s">
        <v>54</v>
      </c>
      <c r="E210" s="9" t="s">
        <v>11</v>
      </c>
      <c r="F210" s="9" t="s">
        <v>713</v>
      </c>
      <c r="G210" s="9"/>
      <c r="H210" s="9"/>
      <c r="I210" s="107">
        <v>0.5</v>
      </c>
      <c r="J210" s="14"/>
      <c r="K210" s="15">
        <f>IF(Tabel1[[#This Row],[Inde eller ude?]]="Ude",(Tabel1[[#This Row],[Bredde ude]]/100)*(Tabel1[[#This Row],[Dybde ude]]/100)*Tabel1[[#This Row],[Antal]],0)</f>
        <v>0</v>
      </c>
      <c r="L210" s="103">
        <f>Tabel1[[#This Row],[Bredde inde]]*Tabel1[[#This Row],[Antal]]</f>
        <v>0.5</v>
      </c>
    </row>
    <row r="211" spans="1:12" x14ac:dyDescent="0.25">
      <c r="A211" s="4" t="s">
        <v>190</v>
      </c>
      <c r="B211" s="98" t="s">
        <v>1147</v>
      </c>
      <c r="C211" s="13">
        <v>1</v>
      </c>
      <c r="D211" s="98" t="s">
        <v>54</v>
      </c>
      <c r="E211" s="9" t="s">
        <v>11</v>
      </c>
      <c r="F211" s="9" t="s">
        <v>713</v>
      </c>
      <c r="G211" s="9"/>
      <c r="H211" s="9"/>
      <c r="I211" s="107">
        <v>1.1000000000000001</v>
      </c>
      <c r="J211" s="14"/>
      <c r="K211" s="15">
        <f>IF(Tabel1[[#This Row],[Inde eller ude?]]="Ude",(Tabel1[[#This Row],[Bredde ude]]/100)*(Tabel1[[#This Row],[Dybde ude]]/100)*Tabel1[[#This Row],[Antal]],0)</f>
        <v>0</v>
      </c>
      <c r="L211" s="103">
        <f>Tabel1[[#This Row],[Bredde inde]]*Tabel1[[#This Row],[Antal]]</f>
        <v>1.1000000000000001</v>
      </c>
    </row>
    <row r="212" spans="1:12" x14ac:dyDescent="0.25">
      <c r="A212" s="4" t="s">
        <v>908</v>
      </c>
      <c r="B212" s="9" t="s">
        <v>6</v>
      </c>
      <c r="C212" s="13">
        <v>4</v>
      </c>
      <c r="D212" s="98" t="s">
        <v>56</v>
      </c>
      <c r="E212" s="98" t="s">
        <v>1177</v>
      </c>
      <c r="F212" s="9" t="s">
        <v>713</v>
      </c>
      <c r="G212" s="9"/>
      <c r="H212" s="9"/>
      <c r="I212" s="107">
        <v>0.5</v>
      </c>
      <c r="J212" s="101"/>
      <c r="K212" s="15">
        <f>IF(Tabel1[[#This Row],[Inde eller ude?]]="Ude",(Tabel1[[#This Row],[Bredde ude]]/100)*(Tabel1[[#This Row],[Dybde ude]]/100)*Tabel1[[#This Row],[Antal]],0)</f>
        <v>0</v>
      </c>
      <c r="L212" s="103">
        <f>Tabel1[[#This Row],[Bredde inde]]*Tabel1[[#This Row],[Antal]]</f>
        <v>2</v>
      </c>
    </row>
    <row r="213" spans="1:12" x14ac:dyDescent="0.25">
      <c r="A213" s="4" t="s">
        <v>191</v>
      </c>
      <c r="B213" s="98" t="s">
        <v>1294</v>
      </c>
      <c r="C213" s="13">
        <v>1</v>
      </c>
      <c r="D213" s="98" t="s">
        <v>1356</v>
      </c>
      <c r="E213" s="9" t="s">
        <v>11</v>
      </c>
      <c r="F213" s="9" t="s">
        <v>713</v>
      </c>
      <c r="G213" s="9"/>
      <c r="H213" s="9"/>
      <c r="I213" s="107">
        <v>0.5</v>
      </c>
      <c r="J213" s="16"/>
      <c r="K213" s="15">
        <f>IF(Tabel1[[#This Row],[Inde eller ude?]]="Ude",(Tabel1[[#This Row],[Bredde ude]]/100)*(Tabel1[[#This Row],[Dybde ude]]/100)*Tabel1[[#This Row],[Antal]],0)</f>
        <v>0</v>
      </c>
      <c r="L213" s="103">
        <f>Tabel1[[#This Row],[Bredde inde]]*Tabel1[[#This Row],[Antal]]</f>
        <v>0.5</v>
      </c>
    </row>
    <row r="214" spans="1:12" x14ac:dyDescent="0.25">
      <c r="A214" s="4" t="s">
        <v>192</v>
      </c>
      <c r="B214" s="9" t="s">
        <v>7</v>
      </c>
      <c r="C214" s="13">
        <v>1</v>
      </c>
      <c r="D214" s="9" t="s">
        <v>57</v>
      </c>
      <c r="E214" s="9" t="s">
        <v>11</v>
      </c>
      <c r="F214" s="9" t="s">
        <v>713</v>
      </c>
      <c r="G214" s="9"/>
      <c r="H214" s="9"/>
      <c r="I214" s="107">
        <v>0.5</v>
      </c>
      <c r="J214" s="14"/>
      <c r="K214" s="15">
        <f>IF(Tabel1[[#This Row],[Inde eller ude?]]="Ude",(Tabel1[[#This Row],[Bredde ude]]/100)*(Tabel1[[#This Row],[Dybde ude]]/100)*Tabel1[[#This Row],[Antal]],0)</f>
        <v>0</v>
      </c>
      <c r="L214" s="103">
        <f>Tabel1[[#This Row],[Bredde inde]]*Tabel1[[#This Row],[Antal]]</f>
        <v>0.5</v>
      </c>
    </row>
    <row r="215" spans="1:12" x14ac:dyDescent="0.25">
      <c r="A215" s="4" t="s">
        <v>1330</v>
      </c>
      <c r="B215" s="9" t="s">
        <v>8</v>
      </c>
      <c r="C215" s="13">
        <v>1</v>
      </c>
      <c r="D215" s="9" t="s">
        <v>54</v>
      </c>
      <c r="E215" s="9" t="s">
        <v>11</v>
      </c>
      <c r="F215" s="9" t="s">
        <v>713</v>
      </c>
      <c r="G215" s="9"/>
      <c r="H215" s="9"/>
      <c r="I215" s="107">
        <v>1.1000000000000001</v>
      </c>
      <c r="J215" s="14"/>
      <c r="K215" s="15">
        <f>IF(Tabel1[[#This Row],[Inde eller ude?]]="Ude",(Tabel1[[#This Row],[Bredde ude]]/100)*(Tabel1[[#This Row],[Dybde ude]]/100)*Tabel1[[#This Row],[Antal]],0)</f>
        <v>0</v>
      </c>
      <c r="L215" s="103">
        <f>Tabel1[[#This Row],[Bredde inde]]*Tabel1[[#This Row],[Antal]]</f>
        <v>1.1000000000000001</v>
      </c>
    </row>
    <row r="216" spans="1:12" x14ac:dyDescent="0.25">
      <c r="A216" s="4" t="s">
        <v>1331</v>
      </c>
      <c r="B216" s="98" t="s">
        <v>1475</v>
      </c>
      <c r="C216" s="99">
        <v>1</v>
      </c>
      <c r="D216" s="98" t="s">
        <v>56</v>
      </c>
      <c r="E216" s="98" t="s">
        <v>11</v>
      </c>
      <c r="F216" s="98" t="s">
        <v>713</v>
      </c>
      <c r="G216" s="9"/>
      <c r="H216" s="9"/>
      <c r="I216" s="107">
        <v>0.5</v>
      </c>
      <c r="J216" s="17"/>
      <c r="K216" s="15">
        <f>IF(Tabel1[[#This Row],[Inde eller ude?]]="Ude",(Tabel1[[#This Row],[Bredde ude]]/100)*(Tabel1[[#This Row],[Dybde ude]]/100)*Tabel1[[#This Row],[Antal]],0)</f>
        <v>0</v>
      </c>
      <c r="L216" s="103">
        <f>Tabel1[[#This Row],[Bredde inde]]*Tabel1[[#This Row],[Antal]]</f>
        <v>0.5</v>
      </c>
    </row>
    <row r="217" spans="1:12" x14ac:dyDescent="0.25">
      <c r="A217" s="4" t="s">
        <v>193</v>
      </c>
      <c r="B217" s="98" t="s">
        <v>1309</v>
      </c>
      <c r="C217" s="99">
        <v>1</v>
      </c>
      <c r="D217" s="98" t="s">
        <v>1310</v>
      </c>
      <c r="E217" s="98" t="s">
        <v>11</v>
      </c>
      <c r="F217" s="98" t="s">
        <v>713</v>
      </c>
      <c r="G217" s="9"/>
      <c r="H217" s="9"/>
      <c r="I217" s="17">
        <v>5</v>
      </c>
      <c r="J217" s="17"/>
      <c r="K217" s="15">
        <f>IF(Tabel1[[#This Row],[Inde eller ude?]]="Ude",(Tabel1[[#This Row],[Bredde ude]]/100)*(Tabel1[[#This Row],[Dybde ude]]/100)*Tabel1[[#This Row],[Antal]],0)</f>
        <v>0</v>
      </c>
      <c r="L217" s="103">
        <f>Tabel1[[#This Row],[Bredde inde]]*Tabel1[[#This Row],[Antal]]</f>
        <v>5</v>
      </c>
    </row>
    <row r="218" spans="1:12" x14ac:dyDescent="0.25">
      <c r="A218" s="4" t="s">
        <v>194</v>
      </c>
      <c r="B218" s="98" t="s">
        <v>0</v>
      </c>
      <c r="C218" s="13">
        <v>6</v>
      </c>
      <c r="D218" s="9" t="s">
        <v>54</v>
      </c>
      <c r="E218" s="98" t="s">
        <v>1177</v>
      </c>
      <c r="F218" s="9" t="s">
        <v>713</v>
      </c>
      <c r="G218" s="9"/>
      <c r="H218" s="9"/>
      <c r="I218" s="107">
        <v>1.1000000000000001</v>
      </c>
      <c r="J218" s="14"/>
      <c r="K218" s="15">
        <f>IF(Tabel1[[#This Row],[Inde eller ude?]]="Ude",(Tabel1[[#This Row],[Bredde ude]]/100)*(Tabel1[[#This Row],[Dybde ude]]/100)*Tabel1[[#This Row],[Antal]],0)</f>
        <v>0</v>
      </c>
      <c r="L218" s="103">
        <f>Tabel1[[#This Row],[Bredde inde]]*Tabel1[[#This Row],[Antal]]</f>
        <v>6.6000000000000005</v>
      </c>
    </row>
    <row r="219" spans="1:12" x14ac:dyDescent="0.25">
      <c r="A219" s="4" t="s">
        <v>195</v>
      </c>
      <c r="B219" s="9" t="s">
        <v>1</v>
      </c>
      <c r="C219" s="13">
        <v>3</v>
      </c>
      <c r="D219" s="9" t="s">
        <v>54</v>
      </c>
      <c r="E219" s="98" t="s">
        <v>11</v>
      </c>
      <c r="F219" s="9" t="s">
        <v>713</v>
      </c>
      <c r="G219" s="9"/>
      <c r="H219" s="9"/>
      <c r="I219" s="107">
        <v>1.1000000000000001</v>
      </c>
      <c r="J219" s="14"/>
      <c r="K219" s="15">
        <f>IF(Tabel1[[#This Row],[Inde eller ude?]]="Ude",(Tabel1[[#This Row],[Bredde ude]]/100)*(Tabel1[[#This Row],[Dybde ude]]/100)*Tabel1[[#This Row],[Antal]],0)</f>
        <v>0</v>
      </c>
      <c r="L219" s="103">
        <f>Tabel1[[#This Row],[Bredde inde]]*Tabel1[[#This Row],[Antal]]</f>
        <v>3.3000000000000003</v>
      </c>
    </row>
    <row r="220" spans="1:12" x14ac:dyDescent="0.25">
      <c r="A220" s="4" t="s">
        <v>196</v>
      </c>
      <c r="B220" s="9" t="s">
        <v>2</v>
      </c>
      <c r="C220" s="13">
        <v>1</v>
      </c>
      <c r="D220" s="9" t="s">
        <v>54</v>
      </c>
      <c r="E220" s="98" t="s">
        <v>11</v>
      </c>
      <c r="F220" s="9" t="s">
        <v>713</v>
      </c>
      <c r="G220" s="9"/>
      <c r="H220" s="9"/>
      <c r="I220" s="107">
        <v>1.1000000000000001</v>
      </c>
      <c r="J220" s="14"/>
      <c r="K220" s="15">
        <f>IF(Tabel1[[#This Row],[Inde eller ude?]]="Ude",(Tabel1[[#This Row],[Bredde ude]]/100)*(Tabel1[[#This Row],[Dybde ude]]/100)*Tabel1[[#This Row],[Antal]],0)</f>
        <v>0</v>
      </c>
      <c r="L220" s="103">
        <f>Tabel1[[#This Row],[Bredde inde]]*Tabel1[[#This Row],[Antal]]</f>
        <v>1.1000000000000001</v>
      </c>
    </row>
    <row r="221" spans="1:12" x14ac:dyDescent="0.25">
      <c r="A221" s="4" t="s">
        <v>197</v>
      </c>
      <c r="B221" s="9" t="s">
        <v>4</v>
      </c>
      <c r="C221" s="13">
        <v>1</v>
      </c>
      <c r="D221" s="9" t="s">
        <v>55</v>
      </c>
      <c r="E221" s="9" t="s">
        <v>11</v>
      </c>
      <c r="F221" s="9" t="s">
        <v>713</v>
      </c>
      <c r="G221" s="9"/>
      <c r="H221" s="9"/>
      <c r="I221" s="107">
        <v>1.1000000000000001</v>
      </c>
      <c r="J221" s="14"/>
      <c r="K221" s="15">
        <f>IF(Tabel1[[#This Row],[Inde eller ude?]]="Ude",(Tabel1[[#This Row],[Bredde ude]]/100)*(Tabel1[[#This Row],[Dybde ude]]/100)*Tabel1[[#This Row],[Antal]],0)</f>
        <v>0</v>
      </c>
      <c r="L221" s="103">
        <f>Tabel1[[#This Row],[Bredde inde]]*Tabel1[[#This Row],[Antal]]</f>
        <v>1.1000000000000001</v>
      </c>
    </row>
    <row r="222" spans="1:12" x14ac:dyDescent="0.25">
      <c r="A222" s="4" t="s">
        <v>198</v>
      </c>
      <c r="B222" s="9" t="s">
        <v>5</v>
      </c>
      <c r="C222" s="13">
        <v>1</v>
      </c>
      <c r="D222" s="9" t="s">
        <v>54</v>
      </c>
      <c r="E222" s="9" t="s">
        <v>11</v>
      </c>
      <c r="F222" s="9" t="s">
        <v>713</v>
      </c>
      <c r="G222" s="9"/>
      <c r="H222" s="9"/>
      <c r="I222" s="107">
        <v>1.1000000000000001</v>
      </c>
      <c r="J222" s="14"/>
      <c r="K222" s="15">
        <f>IF(Tabel1[[#This Row],[Inde eller ude?]]="Ude",(Tabel1[[#This Row],[Bredde ude]]/100)*(Tabel1[[#This Row],[Dybde ude]]/100)*Tabel1[[#This Row],[Antal]],0)</f>
        <v>0</v>
      </c>
      <c r="L222" s="103">
        <f>Tabel1[[#This Row],[Bredde inde]]*Tabel1[[#This Row],[Antal]]</f>
        <v>1.1000000000000001</v>
      </c>
    </row>
    <row r="223" spans="1:12" x14ac:dyDescent="0.25">
      <c r="A223" s="4" t="s">
        <v>199</v>
      </c>
      <c r="B223" s="98" t="s">
        <v>1147</v>
      </c>
      <c r="C223" s="13">
        <v>1</v>
      </c>
      <c r="D223" s="98" t="s">
        <v>54</v>
      </c>
      <c r="E223" s="9" t="s">
        <v>11</v>
      </c>
      <c r="F223" s="9" t="s">
        <v>713</v>
      </c>
      <c r="G223" s="9"/>
      <c r="H223" s="9"/>
      <c r="I223" s="107">
        <v>1.1000000000000001</v>
      </c>
      <c r="J223" s="14"/>
      <c r="K223" s="15">
        <f>IF(Tabel1[[#This Row],[Inde eller ude?]]="Ude",(Tabel1[[#This Row],[Bredde ude]]/100)*(Tabel1[[#This Row],[Dybde ude]]/100)*Tabel1[[#This Row],[Antal]],0)</f>
        <v>0</v>
      </c>
      <c r="L223" s="103">
        <f>Tabel1[[#This Row],[Bredde inde]]*Tabel1[[#This Row],[Antal]]</f>
        <v>1.1000000000000001</v>
      </c>
    </row>
    <row r="224" spans="1:12" x14ac:dyDescent="0.25">
      <c r="A224" s="4" t="s">
        <v>909</v>
      </c>
      <c r="B224" s="9" t="s">
        <v>6</v>
      </c>
      <c r="C224" s="13">
        <v>4</v>
      </c>
      <c r="D224" s="98" t="s">
        <v>56</v>
      </c>
      <c r="E224" s="98" t="s">
        <v>1177</v>
      </c>
      <c r="F224" s="9" t="s">
        <v>713</v>
      </c>
      <c r="G224" s="9"/>
      <c r="H224" s="9"/>
      <c r="I224" s="107">
        <v>0.5</v>
      </c>
      <c r="J224" s="101"/>
      <c r="K224" s="15">
        <f>IF(Tabel1[[#This Row],[Inde eller ude?]]="Ude",(Tabel1[[#This Row],[Bredde ude]]/100)*(Tabel1[[#This Row],[Dybde ude]]/100)*Tabel1[[#This Row],[Antal]],0)</f>
        <v>0</v>
      </c>
      <c r="L224" s="103">
        <f>Tabel1[[#This Row],[Bredde inde]]*Tabel1[[#This Row],[Antal]]</f>
        <v>2</v>
      </c>
    </row>
    <row r="225" spans="1:12" x14ac:dyDescent="0.25">
      <c r="A225" s="4" t="s">
        <v>200</v>
      </c>
      <c r="B225" s="98" t="s">
        <v>1294</v>
      </c>
      <c r="C225" s="13">
        <v>1</v>
      </c>
      <c r="D225" s="98" t="s">
        <v>1356</v>
      </c>
      <c r="E225" s="9" t="s">
        <v>11</v>
      </c>
      <c r="F225" s="9" t="s">
        <v>713</v>
      </c>
      <c r="G225" s="9"/>
      <c r="H225" s="9"/>
      <c r="I225" s="107">
        <v>0.5</v>
      </c>
      <c r="J225" s="16"/>
      <c r="K225" s="15">
        <f>IF(Tabel1[[#This Row],[Inde eller ude?]]="Ude",(Tabel1[[#This Row],[Bredde ude]]/100)*(Tabel1[[#This Row],[Dybde ude]]/100)*Tabel1[[#This Row],[Antal]],0)</f>
        <v>0</v>
      </c>
      <c r="L225" s="103">
        <f>Tabel1[[#This Row],[Bredde inde]]*Tabel1[[#This Row],[Antal]]</f>
        <v>0.5</v>
      </c>
    </row>
    <row r="226" spans="1:12" x14ac:dyDescent="0.25">
      <c r="A226" s="4" t="s">
        <v>201</v>
      </c>
      <c r="B226" s="9" t="s">
        <v>7</v>
      </c>
      <c r="C226" s="13">
        <v>1</v>
      </c>
      <c r="D226" s="9" t="s">
        <v>57</v>
      </c>
      <c r="E226" s="9" t="s">
        <v>11</v>
      </c>
      <c r="F226" s="9" t="s">
        <v>713</v>
      </c>
      <c r="G226" s="9"/>
      <c r="H226" s="9"/>
      <c r="I226" s="107">
        <v>0.5</v>
      </c>
      <c r="J226" s="14"/>
      <c r="K226" s="15">
        <f>IF(Tabel1[[#This Row],[Inde eller ude?]]="Ude",(Tabel1[[#This Row],[Bredde ude]]/100)*(Tabel1[[#This Row],[Dybde ude]]/100)*Tabel1[[#This Row],[Antal]],0)</f>
        <v>0</v>
      </c>
      <c r="L226" s="103">
        <f>Tabel1[[#This Row],[Bredde inde]]*Tabel1[[#This Row],[Antal]]</f>
        <v>0.5</v>
      </c>
    </row>
    <row r="227" spans="1:12" x14ac:dyDescent="0.25">
      <c r="A227" s="4" t="s">
        <v>1332</v>
      </c>
      <c r="B227" s="9" t="s">
        <v>8</v>
      </c>
      <c r="C227" s="13">
        <v>2</v>
      </c>
      <c r="D227" s="9" t="s">
        <v>54</v>
      </c>
      <c r="E227" s="9" t="s">
        <v>11</v>
      </c>
      <c r="F227" s="9" t="s">
        <v>713</v>
      </c>
      <c r="G227" s="9"/>
      <c r="H227" s="9"/>
      <c r="I227" s="107">
        <v>1.1000000000000001</v>
      </c>
      <c r="J227" s="14"/>
      <c r="K227" s="15">
        <f>IF(Tabel1[[#This Row],[Inde eller ude?]]="Ude",(Tabel1[[#This Row],[Bredde ude]]/100)*(Tabel1[[#This Row],[Dybde ude]]/100)*Tabel1[[#This Row],[Antal]],0)</f>
        <v>0</v>
      </c>
      <c r="L227" s="103">
        <f>Tabel1[[#This Row],[Bredde inde]]*Tabel1[[#This Row],[Antal]]</f>
        <v>2.2000000000000002</v>
      </c>
    </row>
    <row r="228" spans="1:12" x14ac:dyDescent="0.25">
      <c r="A228" s="4" t="s">
        <v>1333</v>
      </c>
      <c r="B228" s="98" t="s">
        <v>1475</v>
      </c>
      <c r="C228" s="99">
        <v>1</v>
      </c>
      <c r="D228" s="98" t="s">
        <v>56</v>
      </c>
      <c r="E228" s="98" t="s">
        <v>11</v>
      </c>
      <c r="F228" s="98" t="s">
        <v>713</v>
      </c>
      <c r="G228" s="9"/>
      <c r="H228" s="9"/>
      <c r="I228" s="107">
        <v>0.5</v>
      </c>
      <c r="J228" s="17"/>
      <c r="K228" s="15">
        <f>IF(Tabel1[[#This Row],[Inde eller ude?]]="Ude",(Tabel1[[#This Row],[Bredde ude]]/100)*(Tabel1[[#This Row],[Dybde ude]]/100)*Tabel1[[#This Row],[Antal]],0)</f>
        <v>0</v>
      </c>
      <c r="L228" s="103">
        <f>Tabel1[[#This Row],[Bredde inde]]*Tabel1[[#This Row],[Antal]]</f>
        <v>0.5</v>
      </c>
    </row>
    <row r="229" spans="1:12" x14ac:dyDescent="0.25">
      <c r="A229" s="4" t="s">
        <v>202</v>
      </c>
      <c r="B229" s="98" t="s">
        <v>1309</v>
      </c>
      <c r="C229" s="99">
        <v>1</v>
      </c>
      <c r="D229" s="98" t="s">
        <v>1310</v>
      </c>
      <c r="E229" s="98" t="s">
        <v>11</v>
      </c>
      <c r="F229" s="98" t="s">
        <v>713</v>
      </c>
      <c r="G229" s="9"/>
      <c r="H229" s="9"/>
      <c r="I229" s="17">
        <v>5</v>
      </c>
      <c r="J229" s="17"/>
      <c r="K229" s="15">
        <f>IF(Tabel1[[#This Row],[Inde eller ude?]]="Ude",(Tabel1[[#This Row],[Bredde ude]]/100)*(Tabel1[[#This Row],[Dybde ude]]/100)*Tabel1[[#This Row],[Antal]],0)</f>
        <v>0</v>
      </c>
      <c r="L229" s="103">
        <f>Tabel1[[#This Row],[Bredde inde]]*Tabel1[[#This Row],[Antal]]</f>
        <v>5</v>
      </c>
    </row>
    <row r="230" spans="1:12" x14ac:dyDescent="0.25">
      <c r="A230" s="4" t="s">
        <v>203</v>
      </c>
      <c r="B230" s="98" t="s">
        <v>0</v>
      </c>
      <c r="C230" s="13">
        <v>7</v>
      </c>
      <c r="D230" s="9" t="s">
        <v>54</v>
      </c>
      <c r="E230" s="98" t="s">
        <v>1177</v>
      </c>
      <c r="F230" s="9" t="s">
        <v>713</v>
      </c>
      <c r="G230" s="9"/>
      <c r="H230" s="9"/>
      <c r="I230" s="107">
        <v>1.1000000000000001</v>
      </c>
      <c r="J230" s="14"/>
      <c r="K230" s="15">
        <f>IF(Tabel1[[#This Row],[Inde eller ude?]]="Ude",(Tabel1[[#This Row],[Bredde ude]]/100)*(Tabel1[[#This Row],[Dybde ude]]/100)*Tabel1[[#This Row],[Antal]],0)</f>
        <v>0</v>
      </c>
      <c r="L230" s="103">
        <f>Tabel1[[#This Row],[Bredde inde]]*Tabel1[[#This Row],[Antal]]</f>
        <v>7.7000000000000011</v>
      </c>
    </row>
    <row r="231" spans="1:12" x14ac:dyDescent="0.25">
      <c r="A231" s="4" t="s">
        <v>204</v>
      </c>
      <c r="B231" s="9" t="s">
        <v>1</v>
      </c>
      <c r="C231" s="13">
        <v>3</v>
      </c>
      <c r="D231" s="9" t="s">
        <v>54</v>
      </c>
      <c r="E231" s="98" t="s">
        <v>11</v>
      </c>
      <c r="F231" s="9" t="s">
        <v>713</v>
      </c>
      <c r="G231" s="9"/>
      <c r="H231" s="9"/>
      <c r="I231" s="107">
        <v>1.1000000000000001</v>
      </c>
      <c r="J231" s="14"/>
      <c r="K231" s="15">
        <f>IF(Tabel1[[#This Row],[Inde eller ude?]]="Ude",(Tabel1[[#This Row],[Bredde ude]]/100)*(Tabel1[[#This Row],[Dybde ude]]/100)*Tabel1[[#This Row],[Antal]],0)</f>
        <v>0</v>
      </c>
      <c r="L231" s="103">
        <f>Tabel1[[#This Row],[Bredde inde]]*Tabel1[[#This Row],[Antal]]</f>
        <v>3.3000000000000003</v>
      </c>
    </row>
    <row r="232" spans="1:12" x14ac:dyDescent="0.25">
      <c r="A232" s="4" t="s">
        <v>205</v>
      </c>
      <c r="B232" s="9" t="s">
        <v>2</v>
      </c>
      <c r="C232" s="13">
        <v>1</v>
      </c>
      <c r="D232" s="9" t="s">
        <v>54</v>
      </c>
      <c r="E232" s="98" t="s">
        <v>11</v>
      </c>
      <c r="F232" s="9" t="s">
        <v>713</v>
      </c>
      <c r="G232" s="9"/>
      <c r="H232" s="9"/>
      <c r="I232" s="107">
        <v>1.1000000000000001</v>
      </c>
      <c r="J232" s="14"/>
      <c r="K232" s="15">
        <f>IF(Tabel1[[#This Row],[Inde eller ude?]]="Ude",(Tabel1[[#This Row],[Bredde ude]]/100)*(Tabel1[[#This Row],[Dybde ude]]/100)*Tabel1[[#This Row],[Antal]],0)</f>
        <v>0</v>
      </c>
      <c r="L232" s="103">
        <f>Tabel1[[#This Row],[Bredde inde]]*Tabel1[[#This Row],[Antal]]</f>
        <v>1.1000000000000001</v>
      </c>
    </row>
    <row r="233" spans="1:12" x14ac:dyDescent="0.25">
      <c r="A233" s="4" t="s">
        <v>206</v>
      </c>
      <c r="B233" s="9" t="s">
        <v>4</v>
      </c>
      <c r="C233" s="13">
        <v>1</v>
      </c>
      <c r="D233" s="9" t="s">
        <v>55</v>
      </c>
      <c r="E233" s="9" t="s">
        <v>11</v>
      </c>
      <c r="F233" s="9" t="s">
        <v>713</v>
      </c>
      <c r="G233" s="9"/>
      <c r="H233" s="9"/>
      <c r="I233" s="107">
        <v>1.1000000000000001</v>
      </c>
      <c r="J233" s="14"/>
      <c r="K233" s="15">
        <f>IF(Tabel1[[#This Row],[Inde eller ude?]]="Ude",(Tabel1[[#This Row],[Bredde ude]]/100)*(Tabel1[[#This Row],[Dybde ude]]/100)*Tabel1[[#This Row],[Antal]],0)</f>
        <v>0</v>
      </c>
      <c r="L233" s="103">
        <f>Tabel1[[#This Row],[Bredde inde]]*Tabel1[[#This Row],[Antal]]</f>
        <v>1.1000000000000001</v>
      </c>
    </row>
    <row r="234" spans="1:12" x14ac:dyDescent="0.25">
      <c r="A234" s="4" t="s">
        <v>207</v>
      </c>
      <c r="B234" s="9" t="s">
        <v>5</v>
      </c>
      <c r="C234" s="13">
        <v>1</v>
      </c>
      <c r="D234" s="9" t="s">
        <v>54</v>
      </c>
      <c r="E234" s="9" t="s">
        <v>11</v>
      </c>
      <c r="F234" s="9" t="s">
        <v>713</v>
      </c>
      <c r="G234" s="9"/>
      <c r="H234" s="9"/>
      <c r="I234" s="107">
        <v>1.1000000000000001</v>
      </c>
      <c r="J234" s="14"/>
      <c r="K234" s="15">
        <f>IF(Tabel1[[#This Row],[Inde eller ude?]]="Ude",(Tabel1[[#This Row],[Bredde ude]]/100)*(Tabel1[[#This Row],[Dybde ude]]/100)*Tabel1[[#This Row],[Antal]],0)</f>
        <v>0</v>
      </c>
      <c r="L234" s="103">
        <f>Tabel1[[#This Row],[Bredde inde]]*Tabel1[[#This Row],[Antal]]</f>
        <v>1.1000000000000001</v>
      </c>
    </row>
    <row r="235" spans="1:12" x14ac:dyDescent="0.25">
      <c r="A235" s="4" t="s">
        <v>208</v>
      </c>
      <c r="B235" s="98" t="s">
        <v>1147</v>
      </c>
      <c r="C235" s="13">
        <v>1</v>
      </c>
      <c r="D235" s="98" t="s">
        <v>54</v>
      </c>
      <c r="E235" s="9" t="s">
        <v>11</v>
      </c>
      <c r="F235" s="9" t="s">
        <v>713</v>
      </c>
      <c r="G235" s="9"/>
      <c r="H235" s="9"/>
      <c r="I235" s="107">
        <v>1.1000000000000001</v>
      </c>
      <c r="J235" s="14"/>
      <c r="K235" s="15">
        <f>IF(Tabel1[[#This Row],[Inde eller ude?]]="Ude",(Tabel1[[#This Row],[Bredde ude]]/100)*(Tabel1[[#This Row],[Dybde ude]]/100)*Tabel1[[#This Row],[Antal]],0)</f>
        <v>0</v>
      </c>
      <c r="L235" s="103">
        <f>Tabel1[[#This Row],[Bredde inde]]*Tabel1[[#This Row],[Antal]]</f>
        <v>1.1000000000000001</v>
      </c>
    </row>
    <row r="236" spans="1:12" x14ac:dyDescent="0.25">
      <c r="A236" s="4" t="s">
        <v>910</v>
      </c>
      <c r="B236" s="9" t="s">
        <v>6</v>
      </c>
      <c r="C236" s="13">
        <v>5</v>
      </c>
      <c r="D236" s="98" t="s">
        <v>56</v>
      </c>
      <c r="E236" s="98" t="s">
        <v>1177</v>
      </c>
      <c r="F236" s="9" t="s">
        <v>713</v>
      </c>
      <c r="G236" s="9"/>
      <c r="H236" s="9"/>
      <c r="I236" s="107">
        <v>0.5</v>
      </c>
      <c r="J236" s="101"/>
      <c r="K236" s="15">
        <f>IF(Tabel1[[#This Row],[Inde eller ude?]]="Ude",(Tabel1[[#This Row],[Bredde ude]]/100)*(Tabel1[[#This Row],[Dybde ude]]/100)*Tabel1[[#This Row],[Antal]],0)</f>
        <v>0</v>
      </c>
      <c r="L236" s="103">
        <f>Tabel1[[#This Row],[Bredde inde]]*Tabel1[[#This Row],[Antal]]</f>
        <v>2.5</v>
      </c>
    </row>
    <row r="237" spans="1:12" x14ac:dyDescent="0.25">
      <c r="A237" s="4" t="s">
        <v>209</v>
      </c>
      <c r="B237" s="98" t="s">
        <v>1294</v>
      </c>
      <c r="C237" s="13">
        <v>1</v>
      </c>
      <c r="D237" s="98" t="s">
        <v>1356</v>
      </c>
      <c r="E237" s="9" t="s">
        <v>11</v>
      </c>
      <c r="F237" s="9" t="s">
        <v>713</v>
      </c>
      <c r="G237" s="9"/>
      <c r="H237" s="9"/>
      <c r="I237" s="107">
        <v>0.5</v>
      </c>
      <c r="J237" s="16"/>
      <c r="K237" s="15">
        <f>IF(Tabel1[[#This Row],[Inde eller ude?]]="Ude",(Tabel1[[#This Row],[Bredde ude]]/100)*(Tabel1[[#This Row],[Dybde ude]]/100)*Tabel1[[#This Row],[Antal]],0)</f>
        <v>0</v>
      </c>
      <c r="L237" s="103">
        <f>Tabel1[[#This Row],[Bredde inde]]*Tabel1[[#This Row],[Antal]]</f>
        <v>0.5</v>
      </c>
    </row>
    <row r="238" spans="1:12" x14ac:dyDescent="0.25">
      <c r="A238" s="4" t="s">
        <v>210</v>
      </c>
      <c r="B238" s="9" t="s">
        <v>7</v>
      </c>
      <c r="C238" s="13">
        <v>1</v>
      </c>
      <c r="D238" s="9" t="s">
        <v>57</v>
      </c>
      <c r="E238" s="9" t="s">
        <v>11</v>
      </c>
      <c r="F238" s="9" t="s">
        <v>713</v>
      </c>
      <c r="G238" s="9"/>
      <c r="H238" s="9"/>
      <c r="I238" s="107">
        <v>0.5</v>
      </c>
      <c r="J238" s="14"/>
      <c r="K238" s="15">
        <f>IF(Tabel1[[#This Row],[Inde eller ude?]]="Ude",(Tabel1[[#This Row],[Bredde ude]]/100)*(Tabel1[[#This Row],[Dybde ude]]/100)*Tabel1[[#This Row],[Antal]],0)</f>
        <v>0</v>
      </c>
      <c r="L238" s="103">
        <f>Tabel1[[#This Row],[Bredde inde]]*Tabel1[[#This Row],[Antal]]</f>
        <v>0.5</v>
      </c>
    </row>
    <row r="239" spans="1:12" x14ac:dyDescent="0.25">
      <c r="A239" s="4" t="s">
        <v>1334</v>
      </c>
      <c r="B239" s="9" t="s">
        <v>8</v>
      </c>
      <c r="C239" s="13">
        <v>2</v>
      </c>
      <c r="D239" s="9" t="s">
        <v>54</v>
      </c>
      <c r="E239" s="9" t="s">
        <v>11</v>
      </c>
      <c r="F239" s="9" t="s">
        <v>713</v>
      </c>
      <c r="G239" s="9"/>
      <c r="H239" s="9"/>
      <c r="I239" s="107">
        <v>1.1000000000000001</v>
      </c>
      <c r="J239" s="14"/>
      <c r="K239" s="15">
        <f>IF(Tabel1[[#This Row],[Inde eller ude?]]="Ude",(Tabel1[[#This Row],[Bredde ude]]/100)*(Tabel1[[#This Row],[Dybde ude]]/100)*Tabel1[[#This Row],[Antal]],0)</f>
        <v>0</v>
      </c>
      <c r="L239" s="103">
        <f>Tabel1[[#This Row],[Bredde inde]]*Tabel1[[#This Row],[Antal]]</f>
        <v>2.2000000000000002</v>
      </c>
    </row>
    <row r="240" spans="1:12" x14ac:dyDescent="0.25">
      <c r="A240" s="4" t="s">
        <v>1335</v>
      </c>
      <c r="B240" s="98" t="s">
        <v>1475</v>
      </c>
      <c r="C240" s="99">
        <v>1</v>
      </c>
      <c r="D240" s="98" t="s">
        <v>56</v>
      </c>
      <c r="E240" s="98" t="s">
        <v>11</v>
      </c>
      <c r="F240" s="98" t="s">
        <v>713</v>
      </c>
      <c r="G240" s="9"/>
      <c r="H240" s="9"/>
      <c r="I240" s="107">
        <v>0.5</v>
      </c>
      <c r="J240" s="17"/>
      <c r="K240" s="15">
        <f>IF(Tabel1[[#This Row],[Inde eller ude?]]="Ude",(Tabel1[[#This Row],[Bredde ude]]/100)*(Tabel1[[#This Row],[Dybde ude]]/100)*Tabel1[[#This Row],[Antal]],0)</f>
        <v>0</v>
      </c>
      <c r="L240" s="103">
        <f>Tabel1[[#This Row],[Bredde inde]]*Tabel1[[#This Row],[Antal]]</f>
        <v>0.5</v>
      </c>
    </row>
    <row r="241" spans="1:12" x14ac:dyDescent="0.25">
      <c r="A241" s="4" t="s">
        <v>211</v>
      </c>
      <c r="B241" s="98" t="s">
        <v>1309</v>
      </c>
      <c r="C241" s="99">
        <v>1</v>
      </c>
      <c r="D241" s="98" t="s">
        <v>1310</v>
      </c>
      <c r="E241" s="98" t="s">
        <v>11</v>
      </c>
      <c r="F241" s="98" t="s">
        <v>713</v>
      </c>
      <c r="G241" s="9"/>
      <c r="H241" s="9"/>
      <c r="I241" s="17">
        <v>5</v>
      </c>
      <c r="J241" s="17"/>
      <c r="K241" s="15">
        <f>IF(Tabel1[[#This Row],[Inde eller ude?]]="Ude",(Tabel1[[#This Row],[Bredde ude]]/100)*(Tabel1[[#This Row],[Dybde ude]]/100)*Tabel1[[#This Row],[Antal]],0)</f>
        <v>0</v>
      </c>
      <c r="L241" s="103">
        <f>Tabel1[[#This Row],[Bredde inde]]*Tabel1[[#This Row],[Antal]]</f>
        <v>5</v>
      </c>
    </row>
    <row r="242" spans="1:12" x14ac:dyDescent="0.25">
      <c r="A242" s="4" t="s">
        <v>212</v>
      </c>
      <c r="B242" s="98" t="s">
        <v>0</v>
      </c>
      <c r="C242" s="13">
        <v>2</v>
      </c>
      <c r="D242" s="9" t="s">
        <v>58</v>
      </c>
      <c r="E242" s="98" t="s">
        <v>1177</v>
      </c>
      <c r="F242" s="9" t="s">
        <v>713</v>
      </c>
      <c r="G242" s="9"/>
      <c r="H242" s="9"/>
      <c r="I242" s="107">
        <v>1.1000000000000001</v>
      </c>
      <c r="J242" s="14"/>
      <c r="K242" s="15">
        <f>IF(Tabel1[[#This Row],[Inde eller ude?]]="Ude",(Tabel1[[#This Row],[Bredde ude]]/100)*(Tabel1[[#This Row],[Dybde ude]]/100)*Tabel1[[#This Row],[Antal]],0)</f>
        <v>0</v>
      </c>
      <c r="L242" s="103">
        <f>Tabel1[[#This Row],[Bredde inde]]*Tabel1[[#This Row],[Antal]]</f>
        <v>2.2000000000000002</v>
      </c>
    </row>
    <row r="243" spans="1:12" x14ac:dyDescent="0.25">
      <c r="A243" s="4" t="s">
        <v>213</v>
      </c>
      <c r="B243" s="9" t="s">
        <v>1</v>
      </c>
      <c r="C243" s="13">
        <v>1</v>
      </c>
      <c r="D243" s="9" t="s">
        <v>54</v>
      </c>
      <c r="E243" s="98" t="s">
        <v>11</v>
      </c>
      <c r="F243" s="9" t="s">
        <v>713</v>
      </c>
      <c r="G243" s="9"/>
      <c r="H243" s="9"/>
      <c r="I243" s="107">
        <v>1.1000000000000001</v>
      </c>
      <c r="J243" s="14"/>
      <c r="K243" s="15">
        <f>IF(Tabel1[[#This Row],[Inde eller ude?]]="Ude",(Tabel1[[#This Row],[Bredde ude]]/100)*(Tabel1[[#This Row],[Dybde ude]]/100)*Tabel1[[#This Row],[Antal]],0)</f>
        <v>0</v>
      </c>
      <c r="L243" s="103">
        <f>Tabel1[[#This Row],[Bredde inde]]*Tabel1[[#This Row],[Antal]]</f>
        <v>1.1000000000000001</v>
      </c>
    </row>
    <row r="244" spans="1:12" x14ac:dyDescent="0.25">
      <c r="A244" s="4" t="s">
        <v>214</v>
      </c>
      <c r="B244" s="9" t="s">
        <v>2</v>
      </c>
      <c r="C244" s="13">
        <v>1</v>
      </c>
      <c r="D244" s="9" t="s">
        <v>57</v>
      </c>
      <c r="E244" s="98" t="s">
        <v>11</v>
      </c>
      <c r="F244" s="9" t="s">
        <v>713</v>
      </c>
      <c r="G244" s="9"/>
      <c r="H244" s="9"/>
      <c r="I244" s="107">
        <v>0.5</v>
      </c>
      <c r="J244" s="14"/>
      <c r="K244" s="15">
        <f>IF(Tabel1[[#This Row],[Inde eller ude?]]="Ude",(Tabel1[[#This Row],[Bredde ude]]/100)*(Tabel1[[#This Row],[Dybde ude]]/100)*Tabel1[[#This Row],[Antal]],0)</f>
        <v>0</v>
      </c>
      <c r="L244" s="103">
        <f>Tabel1[[#This Row],[Bredde inde]]*Tabel1[[#This Row],[Antal]]</f>
        <v>0.5</v>
      </c>
    </row>
    <row r="245" spans="1:12" x14ac:dyDescent="0.25">
      <c r="A245" s="4" t="s">
        <v>215</v>
      </c>
      <c r="B245" s="9" t="s">
        <v>3</v>
      </c>
      <c r="C245" s="13">
        <v>1</v>
      </c>
      <c r="D245" s="9" t="s">
        <v>59</v>
      </c>
      <c r="E245" s="9" t="s">
        <v>11</v>
      </c>
      <c r="F245" s="9" t="s">
        <v>713</v>
      </c>
      <c r="G245" s="9"/>
      <c r="H245" s="9"/>
      <c r="I245" s="107">
        <v>0.5</v>
      </c>
      <c r="J245" s="14"/>
      <c r="K245" s="15">
        <f>IF(Tabel1[[#This Row],[Inde eller ude?]]="Ude",(Tabel1[[#This Row],[Bredde ude]]/100)*(Tabel1[[#This Row],[Dybde ude]]/100)*Tabel1[[#This Row],[Antal]],0)</f>
        <v>0</v>
      </c>
      <c r="L245" s="103">
        <f>Tabel1[[#This Row],[Bredde inde]]*Tabel1[[#This Row],[Antal]]</f>
        <v>0.5</v>
      </c>
    </row>
    <row r="246" spans="1:12" x14ac:dyDescent="0.25">
      <c r="A246" s="4" t="s">
        <v>216</v>
      </c>
      <c r="B246" s="9" t="s">
        <v>4</v>
      </c>
      <c r="C246" s="13">
        <v>1</v>
      </c>
      <c r="D246" s="9" t="s">
        <v>57</v>
      </c>
      <c r="E246" s="9" t="s">
        <v>11</v>
      </c>
      <c r="F246" s="9" t="s">
        <v>713</v>
      </c>
      <c r="G246" s="9"/>
      <c r="H246" s="9"/>
      <c r="I246" s="107">
        <v>0.5</v>
      </c>
      <c r="J246" s="14"/>
      <c r="K246" s="15">
        <f>IF(Tabel1[[#This Row],[Inde eller ude?]]="Ude",(Tabel1[[#This Row],[Bredde ude]]/100)*(Tabel1[[#This Row],[Dybde ude]]/100)*Tabel1[[#This Row],[Antal]],0)</f>
        <v>0</v>
      </c>
      <c r="L246" s="103">
        <f>Tabel1[[#This Row],[Bredde inde]]*Tabel1[[#This Row],[Antal]]</f>
        <v>0.5</v>
      </c>
    </row>
    <row r="247" spans="1:12" x14ac:dyDescent="0.25">
      <c r="A247" s="4" t="s">
        <v>217</v>
      </c>
      <c r="B247" s="9" t="s">
        <v>5</v>
      </c>
      <c r="C247" s="13">
        <v>1</v>
      </c>
      <c r="D247" s="9" t="s">
        <v>59</v>
      </c>
      <c r="E247" s="9" t="s">
        <v>11</v>
      </c>
      <c r="F247" s="9" t="s">
        <v>713</v>
      </c>
      <c r="G247" s="9"/>
      <c r="H247" s="9"/>
      <c r="I247" s="107">
        <v>0.5</v>
      </c>
      <c r="J247" s="14"/>
      <c r="K247" s="15">
        <f>IF(Tabel1[[#This Row],[Inde eller ude?]]="Ude",(Tabel1[[#This Row],[Bredde ude]]/100)*(Tabel1[[#This Row],[Dybde ude]]/100)*Tabel1[[#This Row],[Antal]],0)</f>
        <v>0</v>
      </c>
      <c r="L247" s="103">
        <f>Tabel1[[#This Row],[Bredde inde]]*Tabel1[[#This Row],[Antal]]</f>
        <v>0.5</v>
      </c>
    </row>
    <row r="248" spans="1:12" x14ac:dyDescent="0.25">
      <c r="A248" s="4" t="s">
        <v>218</v>
      </c>
      <c r="B248" s="98" t="s">
        <v>1147</v>
      </c>
      <c r="C248" s="13">
        <v>1</v>
      </c>
      <c r="D248" s="98" t="s">
        <v>54</v>
      </c>
      <c r="E248" s="9" t="s">
        <v>11</v>
      </c>
      <c r="F248" s="9" t="s">
        <v>713</v>
      </c>
      <c r="G248" s="9"/>
      <c r="H248" s="9"/>
      <c r="I248" s="107">
        <v>1.1000000000000001</v>
      </c>
      <c r="J248" s="14"/>
      <c r="K248" s="15">
        <f>IF(Tabel1[[#This Row],[Inde eller ude?]]="Ude",(Tabel1[[#This Row],[Bredde ude]]/100)*(Tabel1[[#This Row],[Dybde ude]]/100)*Tabel1[[#This Row],[Antal]],0)</f>
        <v>0</v>
      </c>
      <c r="L248" s="103">
        <f>Tabel1[[#This Row],[Bredde inde]]*Tabel1[[#This Row],[Antal]]</f>
        <v>1.1000000000000001</v>
      </c>
    </row>
    <row r="249" spans="1:12" x14ac:dyDescent="0.25">
      <c r="A249" s="4" t="s">
        <v>911</v>
      </c>
      <c r="B249" s="98" t="s">
        <v>1294</v>
      </c>
      <c r="C249" s="13">
        <v>1</v>
      </c>
      <c r="D249" s="98" t="s">
        <v>688</v>
      </c>
      <c r="E249" s="9" t="s">
        <v>11</v>
      </c>
      <c r="F249" s="9" t="s">
        <v>713</v>
      </c>
      <c r="G249" s="9"/>
      <c r="H249" s="9"/>
      <c r="I249" s="107">
        <v>0.5</v>
      </c>
      <c r="J249" s="16"/>
      <c r="K249" s="15">
        <f>IF(Tabel1[[#This Row],[Inde eller ude?]]="Ude",(Tabel1[[#This Row],[Bredde ude]]/100)*(Tabel1[[#This Row],[Dybde ude]]/100)*Tabel1[[#This Row],[Antal]],0)</f>
        <v>0</v>
      </c>
      <c r="L249" s="103">
        <f>Tabel1[[#This Row],[Bredde inde]]*Tabel1[[#This Row],[Antal]]</f>
        <v>0.5</v>
      </c>
    </row>
    <row r="250" spans="1:12" x14ac:dyDescent="0.25">
      <c r="A250" s="4" t="s">
        <v>219</v>
      </c>
      <c r="B250" s="9" t="s">
        <v>14</v>
      </c>
      <c r="C250" s="13">
        <v>1</v>
      </c>
      <c r="D250" s="9" t="s">
        <v>691</v>
      </c>
      <c r="E250" s="98" t="s">
        <v>1444</v>
      </c>
      <c r="F250" s="9" t="s">
        <v>713</v>
      </c>
      <c r="G250" s="9"/>
      <c r="H250" s="9"/>
      <c r="I250" s="107">
        <v>0.5</v>
      </c>
      <c r="J250" s="16"/>
      <c r="K250" s="15">
        <f>IF(Tabel1[[#This Row],[Inde eller ude?]]="Ude",(Tabel1[[#This Row],[Bredde ude]]/100)*(Tabel1[[#This Row],[Dybde ude]]/100)*Tabel1[[#This Row],[Antal]],0)</f>
        <v>0</v>
      </c>
      <c r="L250" s="103">
        <f>Tabel1[[#This Row],[Bredde inde]]*Tabel1[[#This Row],[Antal]]</f>
        <v>0.5</v>
      </c>
    </row>
    <row r="251" spans="1:12" x14ac:dyDescent="0.25">
      <c r="A251" s="4" t="s">
        <v>220</v>
      </c>
      <c r="B251" s="9" t="s">
        <v>7</v>
      </c>
      <c r="C251" s="13">
        <v>1</v>
      </c>
      <c r="D251" s="9" t="s">
        <v>57</v>
      </c>
      <c r="E251" s="9" t="s">
        <v>11</v>
      </c>
      <c r="F251" s="9" t="s">
        <v>713</v>
      </c>
      <c r="G251" s="9"/>
      <c r="H251" s="9"/>
      <c r="I251" s="107">
        <v>0.5</v>
      </c>
      <c r="J251" s="14"/>
      <c r="K251" s="15">
        <f>IF(Tabel1[[#This Row],[Inde eller ude?]]="Ude",(Tabel1[[#This Row],[Bredde ude]]/100)*(Tabel1[[#This Row],[Dybde ude]]/100)*Tabel1[[#This Row],[Antal]],0)</f>
        <v>0</v>
      </c>
      <c r="L251" s="103">
        <f>Tabel1[[#This Row],[Bredde inde]]*Tabel1[[#This Row],[Antal]]</f>
        <v>0.5</v>
      </c>
    </row>
    <row r="252" spans="1:12" x14ac:dyDescent="0.25">
      <c r="A252" s="4" t="s">
        <v>1338</v>
      </c>
      <c r="B252" s="9" t="s">
        <v>8</v>
      </c>
      <c r="C252" s="13">
        <v>1</v>
      </c>
      <c r="D252" s="9" t="s">
        <v>57</v>
      </c>
      <c r="E252" s="9" t="s">
        <v>11</v>
      </c>
      <c r="F252" s="9" t="s">
        <v>713</v>
      </c>
      <c r="G252" s="9"/>
      <c r="H252" s="9"/>
      <c r="I252" s="107">
        <v>0.5</v>
      </c>
      <c r="J252" s="14"/>
      <c r="K252" s="15">
        <f>IF(Tabel1[[#This Row],[Inde eller ude?]]="Ude",(Tabel1[[#This Row],[Bredde ude]]/100)*(Tabel1[[#This Row],[Dybde ude]]/100)*Tabel1[[#This Row],[Antal]],0)</f>
        <v>0</v>
      </c>
      <c r="L252" s="103">
        <f>Tabel1[[#This Row],[Bredde inde]]*Tabel1[[#This Row],[Antal]]</f>
        <v>0.5</v>
      </c>
    </row>
    <row r="253" spans="1:12" x14ac:dyDescent="0.25">
      <c r="A253" s="4" t="s">
        <v>1339</v>
      </c>
      <c r="B253" s="98" t="s">
        <v>1445</v>
      </c>
      <c r="C253" s="13">
        <v>1</v>
      </c>
      <c r="D253" s="9" t="s">
        <v>60</v>
      </c>
      <c r="E253" s="9" t="s">
        <v>11</v>
      </c>
      <c r="F253" s="9" t="s">
        <v>713</v>
      </c>
      <c r="G253" s="9"/>
      <c r="H253" s="9"/>
      <c r="I253" s="107">
        <v>0.5</v>
      </c>
      <c r="J253" s="101"/>
      <c r="K253" s="15">
        <f>IF(Tabel1[[#This Row],[Inde eller ude?]]="Ude",(Tabel1[[#This Row],[Bredde ude]]/100)*(Tabel1[[#This Row],[Dybde ude]]/100)*Tabel1[[#This Row],[Antal]],0)</f>
        <v>0</v>
      </c>
      <c r="L253" s="103">
        <f>Tabel1[[#This Row],[Bredde inde]]*Tabel1[[#This Row],[Antal]]</f>
        <v>0.5</v>
      </c>
    </row>
    <row r="254" spans="1:12" x14ac:dyDescent="0.25">
      <c r="A254" s="4" t="s">
        <v>221</v>
      </c>
      <c r="B254" s="9" t="s">
        <v>6</v>
      </c>
      <c r="C254" s="13">
        <v>1</v>
      </c>
      <c r="D254" s="98" t="s">
        <v>56</v>
      </c>
      <c r="E254" s="98" t="s">
        <v>1177</v>
      </c>
      <c r="F254" s="9" t="s">
        <v>713</v>
      </c>
      <c r="G254" s="9"/>
      <c r="H254" s="9"/>
      <c r="I254" s="107">
        <v>0.5</v>
      </c>
      <c r="J254" s="101"/>
      <c r="K254" s="15">
        <f>IF(Tabel1[[#This Row],[Inde eller ude?]]="Ude",(Tabel1[[#This Row],[Bredde ude]]/100)*(Tabel1[[#This Row],[Dybde ude]]/100)*Tabel1[[#This Row],[Antal]],0)</f>
        <v>0</v>
      </c>
      <c r="L254" s="103">
        <f>Tabel1[[#This Row],[Bredde inde]]*Tabel1[[#This Row],[Antal]]</f>
        <v>0.5</v>
      </c>
    </row>
    <row r="255" spans="1:12" x14ac:dyDescent="0.25">
      <c r="A255" s="4" t="s">
        <v>222</v>
      </c>
      <c r="B255" s="98" t="s">
        <v>1475</v>
      </c>
      <c r="C255" s="99">
        <v>1</v>
      </c>
      <c r="D255" s="98" t="s">
        <v>56</v>
      </c>
      <c r="E255" s="98" t="s">
        <v>11</v>
      </c>
      <c r="F255" s="98" t="s">
        <v>713</v>
      </c>
      <c r="G255" s="9"/>
      <c r="H255" s="9"/>
      <c r="I255" s="107">
        <v>0.5</v>
      </c>
      <c r="J255" s="17"/>
      <c r="K255" s="15">
        <f>IF(Tabel1[[#This Row],[Inde eller ude?]]="Ude",(Tabel1[[#This Row],[Bredde ude]]/100)*(Tabel1[[#This Row],[Dybde ude]]/100)*Tabel1[[#This Row],[Antal]],0)</f>
        <v>0</v>
      </c>
      <c r="L255" s="103">
        <f>Tabel1[[#This Row],[Bredde inde]]*Tabel1[[#This Row],[Antal]]</f>
        <v>0.5</v>
      </c>
    </row>
    <row r="256" spans="1:12" x14ac:dyDescent="0.25">
      <c r="A256" s="4" t="s">
        <v>223</v>
      </c>
      <c r="B256" s="98" t="s">
        <v>0</v>
      </c>
      <c r="C256" s="13">
        <v>3</v>
      </c>
      <c r="D256" s="9" t="s">
        <v>58</v>
      </c>
      <c r="E256" s="98" t="s">
        <v>1177</v>
      </c>
      <c r="F256" s="9" t="s">
        <v>713</v>
      </c>
      <c r="G256" s="9"/>
      <c r="H256" s="9"/>
      <c r="I256" s="107">
        <v>1.1000000000000001</v>
      </c>
      <c r="J256" s="14"/>
      <c r="K256" s="15">
        <f>IF(Tabel1[[#This Row],[Inde eller ude?]]="Ude",(Tabel1[[#This Row],[Bredde ude]]/100)*(Tabel1[[#This Row],[Dybde ude]]/100)*Tabel1[[#This Row],[Antal]],0)</f>
        <v>0</v>
      </c>
      <c r="L256" s="103">
        <f>Tabel1[[#This Row],[Bredde inde]]*Tabel1[[#This Row],[Antal]]</f>
        <v>3.3000000000000003</v>
      </c>
    </row>
    <row r="257" spans="1:12" x14ac:dyDescent="0.25">
      <c r="A257" s="4" t="s">
        <v>224</v>
      </c>
      <c r="B257" s="9" t="s">
        <v>1</v>
      </c>
      <c r="C257" s="13">
        <v>1</v>
      </c>
      <c r="D257" s="9" t="s">
        <v>54</v>
      </c>
      <c r="E257" s="98" t="s">
        <v>11</v>
      </c>
      <c r="F257" s="9" t="s">
        <v>713</v>
      </c>
      <c r="G257" s="9"/>
      <c r="H257" s="9"/>
      <c r="I257" s="107">
        <v>1.1000000000000001</v>
      </c>
      <c r="J257" s="14"/>
      <c r="K257" s="15">
        <f>IF(Tabel1[[#This Row],[Inde eller ude?]]="Ude",(Tabel1[[#This Row],[Bredde ude]]/100)*(Tabel1[[#This Row],[Dybde ude]]/100)*Tabel1[[#This Row],[Antal]],0)</f>
        <v>0</v>
      </c>
      <c r="L257" s="103">
        <f>Tabel1[[#This Row],[Bredde inde]]*Tabel1[[#This Row],[Antal]]</f>
        <v>1.1000000000000001</v>
      </c>
    </row>
    <row r="258" spans="1:12" x14ac:dyDescent="0.25">
      <c r="A258" s="4" t="s">
        <v>225</v>
      </c>
      <c r="B258" s="9" t="s">
        <v>2</v>
      </c>
      <c r="C258" s="13">
        <v>1</v>
      </c>
      <c r="D258" s="9" t="s">
        <v>57</v>
      </c>
      <c r="E258" s="98" t="s">
        <v>11</v>
      </c>
      <c r="F258" s="9" t="s">
        <v>713</v>
      </c>
      <c r="G258" s="9"/>
      <c r="H258" s="9"/>
      <c r="I258" s="107">
        <v>0.5</v>
      </c>
      <c r="J258" s="14"/>
      <c r="K258" s="15">
        <f>IF(Tabel1[[#This Row],[Inde eller ude?]]="Ude",(Tabel1[[#This Row],[Bredde ude]]/100)*(Tabel1[[#This Row],[Dybde ude]]/100)*Tabel1[[#This Row],[Antal]],0)</f>
        <v>0</v>
      </c>
      <c r="L258" s="103">
        <f>Tabel1[[#This Row],[Bredde inde]]*Tabel1[[#This Row],[Antal]]</f>
        <v>0.5</v>
      </c>
    </row>
    <row r="259" spans="1:12" x14ac:dyDescent="0.25">
      <c r="A259" s="4" t="s">
        <v>226</v>
      </c>
      <c r="B259" s="9" t="s">
        <v>3</v>
      </c>
      <c r="C259" s="13">
        <v>1</v>
      </c>
      <c r="D259" s="9" t="s">
        <v>59</v>
      </c>
      <c r="E259" s="9" t="s">
        <v>11</v>
      </c>
      <c r="F259" s="9" t="s">
        <v>713</v>
      </c>
      <c r="G259" s="9"/>
      <c r="H259" s="9"/>
      <c r="I259" s="107">
        <v>0.5</v>
      </c>
      <c r="J259" s="14"/>
      <c r="K259" s="15">
        <f>IF(Tabel1[[#This Row],[Inde eller ude?]]="Ude",(Tabel1[[#This Row],[Bredde ude]]/100)*(Tabel1[[#This Row],[Dybde ude]]/100)*Tabel1[[#This Row],[Antal]],0)</f>
        <v>0</v>
      </c>
      <c r="L259" s="103">
        <f>Tabel1[[#This Row],[Bredde inde]]*Tabel1[[#This Row],[Antal]]</f>
        <v>0.5</v>
      </c>
    </row>
    <row r="260" spans="1:12" x14ac:dyDescent="0.25">
      <c r="A260" s="4" t="s">
        <v>227</v>
      </c>
      <c r="B260" s="9" t="s">
        <v>4</v>
      </c>
      <c r="C260" s="13">
        <v>1</v>
      </c>
      <c r="D260" s="9" t="s">
        <v>55</v>
      </c>
      <c r="E260" s="9" t="s">
        <v>11</v>
      </c>
      <c r="F260" s="9" t="s">
        <v>713</v>
      </c>
      <c r="G260" s="9"/>
      <c r="H260" s="9"/>
      <c r="I260" s="107">
        <v>1.1000000000000001</v>
      </c>
      <c r="J260" s="14"/>
      <c r="K260" s="15">
        <f>IF(Tabel1[[#This Row],[Inde eller ude?]]="Ude",(Tabel1[[#This Row],[Bredde ude]]/100)*(Tabel1[[#This Row],[Dybde ude]]/100)*Tabel1[[#This Row],[Antal]],0)</f>
        <v>0</v>
      </c>
      <c r="L260" s="103">
        <f>Tabel1[[#This Row],[Bredde inde]]*Tabel1[[#This Row],[Antal]]</f>
        <v>1.1000000000000001</v>
      </c>
    </row>
    <row r="261" spans="1:12" x14ac:dyDescent="0.25">
      <c r="A261" s="4" t="s">
        <v>228</v>
      </c>
      <c r="B261" s="9" t="s">
        <v>5</v>
      </c>
      <c r="C261" s="13">
        <v>1</v>
      </c>
      <c r="D261" s="9" t="s">
        <v>59</v>
      </c>
      <c r="E261" s="9" t="s">
        <v>11</v>
      </c>
      <c r="F261" s="9" t="s">
        <v>713</v>
      </c>
      <c r="G261" s="9"/>
      <c r="H261" s="9"/>
      <c r="I261" s="107">
        <v>0.5</v>
      </c>
      <c r="J261" s="14"/>
      <c r="K261" s="15">
        <f>IF(Tabel1[[#This Row],[Inde eller ude?]]="Ude",(Tabel1[[#This Row],[Bredde ude]]/100)*(Tabel1[[#This Row],[Dybde ude]]/100)*Tabel1[[#This Row],[Antal]],0)</f>
        <v>0</v>
      </c>
      <c r="L261" s="103">
        <f>Tabel1[[#This Row],[Bredde inde]]*Tabel1[[#This Row],[Antal]]</f>
        <v>0.5</v>
      </c>
    </row>
    <row r="262" spans="1:12" x14ac:dyDescent="0.25">
      <c r="A262" s="4" t="s">
        <v>229</v>
      </c>
      <c r="B262" s="98" t="s">
        <v>1147</v>
      </c>
      <c r="C262" s="13">
        <v>1</v>
      </c>
      <c r="D262" s="98" t="s">
        <v>54</v>
      </c>
      <c r="E262" s="9" t="s">
        <v>11</v>
      </c>
      <c r="F262" s="9" t="s">
        <v>713</v>
      </c>
      <c r="G262" s="9"/>
      <c r="H262" s="9"/>
      <c r="I262" s="107">
        <v>1.1000000000000001</v>
      </c>
      <c r="J262" s="14"/>
      <c r="K262" s="15">
        <f>IF(Tabel1[[#This Row],[Inde eller ude?]]="Ude",(Tabel1[[#This Row],[Bredde ude]]/100)*(Tabel1[[#This Row],[Dybde ude]]/100)*Tabel1[[#This Row],[Antal]],0)</f>
        <v>0</v>
      </c>
      <c r="L262" s="103">
        <f>Tabel1[[#This Row],[Bredde inde]]*Tabel1[[#This Row],[Antal]]</f>
        <v>1.1000000000000001</v>
      </c>
    </row>
    <row r="263" spans="1:12" x14ac:dyDescent="0.25">
      <c r="A263" s="4" t="s">
        <v>912</v>
      </c>
      <c r="B263" s="98" t="s">
        <v>1294</v>
      </c>
      <c r="C263" s="13">
        <v>1</v>
      </c>
      <c r="D263" s="98" t="s">
        <v>688</v>
      </c>
      <c r="E263" s="9" t="s">
        <v>11</v>
      </c>
      <c r="F263" s="9" t="s">
        <v>713</v>
      </c>
      <c r="G263" s="9"/>
      <c r="H263" s="9"/>
      <c r="I263" s="107">
        <v>1</v>
      </c>
      <c r="J263" s="14"/>
      <c r="K263" s="15">
        <f>IF(Tabel1[[#This Row],[Inde eller ude?]]="Ude",(Tabel1[[#This Row],[Bredde ude]]/100)*(Tabel1[[#This Row],[Dybde ude]]/100)*Tabel1[[#This Row],[Antal]],0)</f>
        <v>0</v>
      </c>
      <c r="L263" s="103">
        <f>Tabel1[[#This Row],[Bredde inde]]*Tabel1[[#This Row],[Antal]]</f>
        <v>1</v>
      </c>
    </row>
    <row r="264" spans="1:12" x14ac:dyDescent="0.25">
      <c r="A264" s="4" t="s">
        <v>230</v>
      </c>
      <c r="B264" s="9" t="s">
        <v>14</v>
      </c>
      <c r="C264" s="13">
        <v>1</v>
      </c>
      <c r="D264" s="9" t="s">
        <v>691</v>
      </c>
      <c r="E264" s="98" t="s">
        <v>1444</v>
      </c>
      <c r="F264" s="9" t="s">
        <v>713</v>
      </c>
      <c r="G264" s="9"/>
      <c r="H264" s="9"/>
      <c r="I264" s="107">
        <v>0.5</v>
      </c>
      <c r="J264" s="16"/>
      <c r="K264" s="15">
        <f>IF(Tabel1[[#This Row],[Inde eller ude?]]="Ude",(Tabel1[[#This Row],[Bredde ude]]/100)*(Tabel1[[#This Row],[Dybde ude]]/100)*Tabel1[[#This Row],[Antal]],0)</f>
        <v>0</v>
      </c>
      <c r="L264" s="103">
        <f>Tabel1[[#This Row],[Bredde inde]]*Tabel1[[#This Row],[Antal]]</f>
        <v>0.5</v>
      </c>
    </row>
    <row r="265" spans="1:12" x14ac:dyDescent="0.25">
      <c r="A265" s="4" t="s">
        <v>231</v>
      </c>
      <c r="B265" s="9" t="s">
        <v>7</v>
      </c>
      <c r="C265" s="13">
        <v>1</v>
      </c>
      <c r="D265" s="9" t="s">
        <v>57</v>
      </c>
      <c r="E265" s="9" t="s">
        <v>11</v>
      </c>
      <c r="F265" s="9" t="s">
        <v>713</v>
      </c>
      <c r="G265" s="9"/>
      <c r="H265" s="9"/>
      <c r="I265" s="107">
        <v>0.5</v>
      </c>
      <c r="J265" s="14"/>
      <c r="K265" s="15">
        <f>IF(Tabel1[[#This Row],[Inde eller ude?]]="Ude",(Tabel1[[#This Row],[Bredde ude]]/100)*(Tabel1[[#This Row],[Dybde ude]]/100)*Tabel1[[#This Row],[Antal]],0)</f>
        <v>0</v>
      </c>
      <c r="L265" s="103">
        <f>Tabel1[[#This Row],[Bredde inde]]*Tabel1[[#This Row],[Antal]]</f>
        <v>0.5</v>
      </c>
    </row>
    <row r="266" spans="1:12" x14ac:dyDescent="0.25">
      <c r="A266" s="4" t="s">
        <v>1340</v>
      </c>
      <c r="B266" s="9" t="s">
        <v>8</v>
      </c>
      <c r="C266" s="13">
        <v>2</v>
      </c>
      <c r="D266" s="9" t="s">
        <v>57</v>
      </c>
      <c r="E266" s="9" t="s">
        <v>11</v>
      </c>
      <c r="F266" s="9" t="s">
        <v>713</v>
      </c>
      <c r="G266" s="9"/>
      <c r="H266" s="9"/>
      <c r="I266" s="107">
        <v>0.5</v>
      </c>
      <c r="J266" s="14"/>
      <c r="K266" s="15">
        <f>IF(Tabel1[[#This Row],[Inde eller ude?]]="Ude",(Tabel1[[#This Row],[Bredde ude]]/100)*(Tabel1[[#This Row],[Dybde ude]]/100)*Tabel1[[#This Row],[Antal]],0)</f>
        <v>0</v>
      </c>
      <c r="L266" s="103">
        <f>Tabel1[[#This Row],[Bredde inde]]*Tabel1[[#This Row],[Antal]]</f>
        <v>1</v>
      </c>
    </row>
    <row r="267" spans="1:12" x14ac:dyDescent="0.25">
      <c r="A267" s="4" t="s">
        <v>1341</v>
      </c>
      <c r="B267" s="98" t="s">
        <v>1445</v>
      </c>
      <c r="C267" s="13">
        <v>1</v>
      </c>
      <c r="D267" s="9" t="s">
        <v>60</v>
      </c>
      <c r="E267" s="9" t="s">
        <v>11</v>
      </c>
      <c r="F267" s="9" t="s">
        <v>713</v>
      </c>
      <c r="G267" s="9"/>
      <c r="H267" s="9"/>
      <c r="I267" s="107">
        <v>0.5</v>
      </c>
      <c r="J267" s="101"/>
      <c r="K267" s="15">
        <f>IF(Tabel1[[#This Row],[Inde eller ude?]]="Ude",(Tabel1[[#This Row],[Bredde ude]]/100)*(Tabel1[[#This Row],[Dybde ude]]/100)*Tabel1[[#This Row],[Antal]],0)</f>
        <v>0</v>
      </c>
      <c r="L267" s="103">
        <f>Tabel1[[#This Row],[Bredde inde]]*Tabel1[[#This Row],[Antal]]</f>
        <v>0.5</v>
      </c>
    </row>
    <row r="268" spans="1:12" x14ac:dyDescent="0.25">
      <c r="A268" s="4" t="s">
        <v>232</v>
      </c>
      <c r="B268" s="9" t="s">
        <v>6</v>
      </c>
      <c r="C268" s="13">
        <v>2</v>
      </c>
      <c r="D268" s="98" t="s">
        <v>56</v>
      </c>
      <c r="E268" s="98" t="s">
        <v>1177</v>
      </c>
      <c r="F268" s="9" t="s">
        <v>713</v>
      </c>
      <c r="G268" s="9"/>
      <c r="H268" s="9"/>
      <c r="I268" s="107">
        <v>0.5</v>
      </c>
      <c r="J268" s="101"/>
      <c r="K268" s="15">
        <f>IF(Tabel1[[#This Row],[Inde eller ude?]]="Ude",(Tabel1[[#This Row],[Bredde ude]]/100)*(Tabel1[[#This Row],[Dybde ude]]/100)*Tabel1[[#This Row],[Antal]],0)</f>
        <v>0</v>
      </c>
      <c r="L268" s="103">
        <f>Tabel1[[#This Row],[Bredde inde]]*Tabel1[[#This Row],[Antal]]</f>
        <v>1</v>
      </c>
    </row>
    <row r="269" spans="1:12" x14ac:dyDescent="0.25">
      <c r="A269" s="4" t="s">
        <v>233</v>
      </c>
      <c r="B269" s="98" t="s">
        <v>1475</v>
      </c>
      <c r="C269" s="99">
        <v>1</v>
      </c>
      <c r="D269" s="98" t="s">
        <v>56</v>
      </c>
      <c r="E269" s="98" t="s">
        <v>11</v>
      </c>
      <c r="F269" s="98" t="s">
        <v>713</v>
      </c>
      <c r="G269" s="9"/>
      <c r="H269" s="9"/>
      <c r="I269" s="107">
        <v>0.5</v>
      </c>
      <c r="J269" s="17"/>
      <c r="K269" s="15">
        <f>IF(Tabel1[[#This Row],[Inde eller ude?]]="Ude",(Tabel1[[#This Row],[Bredde ude]]/100)*(Tabel1[[#This Row],[Dybde ude]]/100)*Tabel1[[#This Row],[Antal]],0)</f>
        <v>0</v>
      </c>
      <c r="L269" s="103">
        <f>Tabel1[[#This Row],[Bredde inde]]*Tabel1[[#This Row],[Antal]]</f>
        <v>0.5</v>
      </c>
    </row>
    <row r="270" spans="1:12" x14ac:dyDescent="0.25">
      <c r="A270" s="4" t="s">
        <v>234</v>
      </c>
      <c r="B270" s="98" t="s">
        <v>0</v>
      </c>
      <c r="C270" s="13">
        <v>3</v>
      </c>
      <c r="D270" s="9" t="s">
        <v>58</v>
      </c>
      <c r="E270" s="98" t="s">
        <v>1177</v>
      </c>
      <c r="F270" s="9" t="s">
        <v>713</v>
      </c>
      <c r="G270" s="9"/>
      <c r="H270" s="9"/>
      <c r="I270" s="107">
        <v>1.1000000000000001</v>
      </c>
      <c r="J270" s="14"/>
      <c r="K270" s="15">
        <f>IF(Tabel1[[#This Row],[Inde eller ude?]]="Ude",(Tabel1[[#This Row],[Bredde ude]]/100)*(Tabel1[[#This Row],[Dybde ude]]/100)*Tabel1[[#This Row],[Antal]],0)</f>
        <v>0</v>
      </c>
      <c r="L270" s="103">
        <f>Tabel1[[#This Row],[Bredde inde]]*Tabel1[[#This Row],[Antal]]</f>
        <v>3.3000000000000003</v>
      </c>
    </row>
    <row r="271" spans="1:12" x14ac:dyDescent="0.25">
      <c r="A271" s="4" t="s">
        <v>235</v>
      </c>
      <c r="B271" s="9" t="s">
        <v>1</v>
      </c>
      <c r="C271" s="13">
        <v>1</v>
      </c>
      <c r="D271" s="9" t="s">
        <v>54</v>
      </c>
      <c r="E271" s="98" t="s">
        <v>11</v>
      </c>
      <c r="F271" s="9" t="s">
        <v>713</v>
      </c>
      <c r="G271" s="9"/>
      <c r="H271" s="9"/>
      <c r="I271" s="107">
        <v>1.1000000000000001</v>
      </c>
      <c r="J271" s="14"/>
      <c r="K271" s="15">
        <f>IF(Tabel1[[#This Row],[Inde eller ude?]]="Ude",(Tabel1[[#This Row],[Bredde ude]]/100)*(Tabel1[[#This Row],[Dybde ude]]/100)*Tabel1[[#This Row],[Antal]],0)</f>
        <v>0</v>
      </c>
      <c r="L271" s="103">
        <f>Tabel1[[#This Row],[Bredde inde]]*Tabel1[[#This Row],[Antal]]</f>
        <v>1.1000000000000001</v>
      </c>
    </row>
    <row r="272" spans="1:12" x14ac:dyDescent="0.25">
      <c r="A272" s="4" t="s">
        <v>236</v>
      </c>
      <c r="B272" s="9" t="s">
        <v>2</v>
      </c>
      <c r="C272" s="13">
        <v>1</v>
      </c>
      <c r="D272" s="9" t="s">
        <v>57</v>
      </c>
      <c r="E272" s="98" t="s">
        <v>11</v>
      </c>
      <c r="F272" s="9" t="s">
        <v>713</v>
      </c>
      <c r="G272" s="9"/>
      <c r="H272" s="9"/>
      <c r="I272" s="107">
        <v>0.5</v>
      </c>
      <c r="J272" s="14"/>
      <c r="K272" s="15">
        <f>IF(Tabel1[[#This Row],[Inde eller ude?]]="Ude",(Tabel1[[#This Row],[Bredde ude]]/100)*(Tabel1[[#This Row],[Dybde ude]]/100)*Tabel1[[#This Row],[Antal]],0)</f>
        <v>0</v>
      </c>
      <c r="L272" s="103">
        <f>Tabel1[[#This Row],[Bredde inde]]*Tabel1[[#This Row],[Antal]]</f>
        <v>0.5</v>
      </c>
    </row>
    <row r="273" spans="1:12" x14ac:dyDescent="0.25">
      <c r="A273" s="4" t="s">
        <v>237</v>
      </c>
      <c r="B273" s="9" t="s">
        <v>3</v>
      </c>
      <c r="C273" s="13">
        <v>1</v>
      </c>
      <c r="D273" s="9" t="s">
        <v>59</v>
      </c>
      <c r="E273" s="9" t="s">
        <v>11</v>
      </c>
      <c r="F273" s="9" t="s">
        <v>713</v>
      </c>
      <c r="G273" s="9"/>
      <c r="H273" s="9"/>
      <c r="I273" s="107">
        <v>0.5</v>
      </c>
      <c r="J273" s="14"/>
      <c r="K273" s="15">
        <f>IF(Tabel1[[#This Row],[Inde eller ude?]]="Ude",(Tabel1[[#This Row],[Bredde ude]]/100)*(Tabel1[[#This Row],[Dybde ude]]/100)*Tabel1[[#This Row],[Antal]],0)</f>
        <v>0</v>
      </c>
      <c r="L273" s="103">
        <f>Tabel1[[#This Row],[Bredde inde]]*Tabel1[[#This Row],[Antal]]</f>
        <v>0.5</v>
      </c>
    </row>
    <row r="274" spans="1:12" x14ac:dyDescent="0.25">
      <c r="A274" s="4" t="s">
        <v>238</v>
      </c>
      <c r="B274" s="9" t="s">
        <v>4</v>
      </c>
      <c r="C274" s="13">
        <v>1</v>
      </c>
      <c r="D274" s="9" t="s">
        <v>55</v>
      </c>
      <c r="E274" s="9" t="s">
        <v>11</v>
      </c>
      <c r="F274" s="9" t="s">
        <v>713</v>
      </c>
      <c r="G274" s="9"/>
      <c r="H274" s="9"/>
      <c r="I274" s="107">
        <v>1.1000000000000001</v>
      </c>
      <c r="J274" s="14"/>
      <c r="K274" s="15">
        <f>IF(Tabel1[[#This Row],[Inde eller ude?]]="Ude",(Tabel1[[#This Row],[Bredde ude]]/100)*(Tabel1[[#This Row],[Dybde ude]]/100)*Tabel1[[#This Row],[Antal]],0)</f>
        <v>0</v>
      </c>
      <c r="L274" s="103">
        <f>Tabel1[[#This Row],[Bredde inde]]*Tabel1[[#This Row],[Antal]]</f>
        <v>1.1000000000000001</v>
      </c>
    </row>
    <row r="275" spans="1:12" x14ac:dyDescent="0.25">
      <c r="A275" s="4" t="s">
        <v>239</v>
      </c>
      <c r="B275" s="9" t="s">
        <v>5</v>
      </c>
      <c r="C275" s="13">
        <v>1</v>
      </c>
      <c r="D275" s="9" t="s">
        <v>59</v>
      </c>
      <c r="E275" s="9" t="s">
        <v>11</v>
      </c>
      <c r="F275" s="9" t="s">
        <v>713</v>
      </c>
      <c r="G275" s="9"/>
      <c r="H275" s="9"/>
      <c r="I275" s="107">
        <v>0.5</v>
      </c>
      <c r="J275" s="14"/>
      <c r="K275" s="15">
        <f>IF(Tabel1[[#This Row],[Inde eller ude?]]="Ude",(Tabel1[[#This Row],[Bredde ude]]/100)*(Tabel1[[#This Row],[Dybde ude]]/100)*Tabel1[[#This Row],[Antal]],0)</f>
        <v>0</v>
      </c>
      <c r="L275" s="103">
        <f>Tabel1[[#This Row],[Bredde inde]]*Tabel1[[#This Row],[Antal]]</f>
        <v>0.5</v>
      </c>
    </row>
    <row r="276" spans="1:12" x14ac:dyDescent="0.25">
      <c r="A276" s="4" t="s">
        <v>240</v>
      </c>
      <c r="B276" s="98" t="s">
        <v>1147</v>
      </c>
      <c r="C276" s="13">
        <v>1</v>
      </c>
      <c r="D276" s="98" t="s">
        <v>54</v>
      </c>
      <c r="E276" s="9" t="s">
        <v>11</v>
      </c>
      <c r="F276" s="9" t="s">
        <v>713</v>
      </c>
      <c r="G276" s="9"/>
      <c r="H276" s="9"/>
      <c r="I276" s="107">
        <v>1.1000000000000001</v>
      </c>
      <c r="J276" s="14"/>
      <c r="K276" s="15">
        <f>IF(Tabel1[[#This Row],[Inde eller ude?]]="Ude",(Tabel1[[#This Row],[Bredde ude]]/100)*(Tabel1[[#This Row],[Dybde ude]]/100)*Tabel1[[#This Row],[Antal]],0)</f>
        <v>0</v>
      </c>
      <c r="L276" s="103">
        <f>Tabel1[[#This Row],[Bredde inde]]*Tabel1[[#This Row],[Antal]]</f>
        <v>1.1000000000000001</v>
      </c>
    </row>
    <row r="277" spans="1:12" x14ac:dyDescent="0.25">
      <c r="A277" s="4" t="s">
        <v>913</v>
      </c>
      <c r="B277" s="98" t="s">
        <v>1294</v>
      </c>
      <c r="C277" s="13">
        <v>1</v>
      </c>
      <c r="D277" s="98" t="s">
        <v>688</v>
      </c>
      <c r="E277" s="9" t="s">
        <v>11</v>
      </c>
      <c r="F277" s="9" t="s">
        <v>713</v>
      </c>
      <c r="G277" s="9"/>
      <c r="H277" s="9"/>
      <c r="I277" s="107">
        <v>1</v>
      </c>
      <c r="J277" s="14"/>
      <c r="K277" s="15">
        <f>IF(Tabel1[[#This Row],[Inde eller ude?]]="Ude",(Tabel1[[#This Row],[Bredde ude]]/100)*(Tabel1[[#This Row],[Dybde ude]]/100)*Tabel1[[#This Row],[Antal]],0)</f>
        <v>0</v>
      </c>
      <c r="L277" s="103">
        <f>Tabel1[[#This Row],[Bredde inde]]*Tabel1[[#This Row],[Antal]]</f>
        <v>1</v>
      </c>
    </row>
    <row r="278" spans="1:12" x14ac:dyDescent="0.25">
      <c r="A278" s="4" t="s">
        <v>241</v>
      </c>
      <c r="B278" s="9" t="s">
        <v>14</v>
      </c>
      <c r="C278" s="13">
        <v>2</v>
      </c>
      <c r="D278" s="9" t="s">
        <v>691</v>
      </c>
      <c r="E278" s="98" t="s">
        <v>1444</v>
      </c>
      <c r="F278" s="9" t="s">
        <v>713</v>
      </c>
      <c r="G278" s="9"/>
      <c r="H278" s="9"/>
      <c r="I278" s="107">
        <v>0.5</v>
      </c>
      <c r="J278" s="16"/>
      <c r="K278" s="15">
        <f>IF(Tabel1[[#This Row],[Inde eller ude?]]="Ude",(Tabel1[[#This Row],[Bredde ude]]/100)*(Tabel1[[#This Row],[Dybde ude]]/100)*Tabel1[[#This Row],[Antal]],0)</f>
        <v>0</v>
      </c>
      <c r="L278" s="103">
        <f>Tabel1[[#This Row],[Bredde inde]]*Tabel1[[#This Row],[Antal]]</f>
        <v>1</v>
      </c>
    </row>
    <row r="279" spans="1:12" x14ac:dyDescent="0.25">
      <c r="A279" s="4" t="s">
        <v>242</v>
      </c>
      <c r="B279" s="9" t="s">
        <v>7</v>
      </c>
      <c r="C279" s="13">
        <v>1</v>
      </c>
      <c r="D279" s="9" t="s">
        <v>57</v>
      </c>
      <c r="E279" s="9" t="s">
        <v>11</v>
      </c>
      <c r="F279" s="9" t="s">
        <v>713</v>
      </c>
      <c r="G279" s="9"/>
      <c r="H279" s="9"/>
      <c r="I279" s="107">
        <v>0.5</v>
      </c>
      <c r="J279" s="14"/>
      <c r="K279" s="15">
        <f>IF(Tabel1[[#This Row],[Inde eller ude?]]="Ude",(Tabel1[[#This Row],[Bredde ude]]/100)*(Tabel1[[#This Row],[Dybde ude]]/100)*Tabel1[[#This Row],[Antal]],0)</f>
        <v>0</v>
      </c>
      <c r="L279" s="103">
        <f>Tabel1[[#This Row],[Bredde inde]]*Tabel1[[#This Row],[Antal]]</f>
        <v>0.5</v>
      </c>
    </row>
    <row r="280" spans="1:12" x14ac:dyDescent="0.25">
      <c r="A280" s="4" t="s">
        <v>1342</v>
      </c>
      <c r="B280" s="9" t="s">
        <v>8</v>
      </c>
      <c r="C280" s="13">
        <v>2</v>
      </c>
      <c r="D280" s="9" t="s">
        <v>57</v>
      </c>
      <c r="E280" s="9" t="s">
        <v>11</v>
      </c>
      <c r="F280" s="9" t="s">
        <v>713</v>
      </c>
      <c r="G280" s="9"/>
      <c r="H280" s="9"/>
      <c r="I280" s="107">
        <v>0.5</v>
      </c>
      <c r="J280" s="14"/>
      <c r="K280" s="15">
        <f>IF(Tabel1[[#This Row],[Inde eller ude?]]="Ude",(Tabel1[[#This Row],[Bredde ude]]/100)*(Tabel1[[#This Row],[Dybde ude]]/100)*Tabel1[[#This Row],[Antal]],0)</f>
        <v>0</v>
      </c>
      <c r="L280" s="103">
        <f>Tabel1[[#This Row],[Bredde inde]]*Tabel1[[#This Row],[Antal]]</f>
        <v>1</v>
      </c>
    </row>
    <row r="281" spans="1:12" x14ac:dyDescent="0.25">
      <c r="A281" s="4" t="s">
        <v>1343</v>
      </c>
      <c r="B281" s="98" t="s">
        <v>1445</v>
      </c>
      <c r="C281" s="13">
        <v>1</v>
      </c>
      <c r="D281" s="9" t="s">
        <v>60</v>
      </c>
      <c r="E281" s="9" t="s">
        <v>11</v>
      </c>
      <c r="F281" s="9" t="s">
        <v>713</v>
      </c>
      <c r="G281" s="9"/>
      <c r="H281" s="9"/>
      <c r="I281" s="107">
        <v>0.5</v>
      </c>
      <c r="J281" s="101"/>
      <c r="K281" s="15">
        <f>IF(Tabel1[[#This Row],[Inde eller ude?]]="Ude",(Tabel1[[#This Row],[Bredde ude]]/100)*(Tabel1[[#This Row],[Dybde ude]]/100)*Tabel1[[#This Row],[Antal]],0)</f>
        <v>0</v>
      </c>
      <c r="L281" s="103">
        <f>Tabel1[[#This Row],[Bredde inde]]*Tabel1[[#This Row],[Antal]]</f>
        <v>0.5</v>
      </c>
    </row>
    <row r="282" spans="1:12" x14ac:dyDescent="0.25">
      <c r="A282" s="4" t="s">
        <v>243</v>
      </c>
      <c r="B282" s="9" t="s">
        <v>6</v>
      </c>
      <c r="C282" s="13">
        <v>2</v>
      </c>
      <c r="D282" s="98" t="s">
        <v>56</v>
      </c>
      <c r="E282" s="98" t="s">
        <v>1177</v>
      </c>
      <c r="F282" s="9" t="s">
        <v>713</v>
      </c>
      <c r="G282" s="9"/>
      <c r="H282" s="9"/>
      <c r="I282" s="107">
        <v>0.5</v>
      </c>
      <c r="J282" s="101"/>
      <c r="K282" s="15">
        <f>IF(Tabel1[[#This Row],[Inde eller ude?]]="Ude",(Tabel1[[#This Row],[Bredde ude]]/100)*(Tabel1[[#This Row],[Dybde ude]]/100)*Tabel1[[#This Row],[Antal]],0)</f>
        <v>0</v>
      </c>
      <c r="L282" s="103">
        <f>Tabel1[[#This Row],[Bredde inde]]*Tabel1[[#This Row],[Antal]]</f>
        <v>1</v>
      </c>
    </row>
    <row r="283" spans="1:12" x14ac:dyDescent="0.25">
      <c r="A283" s="4" t="s">
        <v>244</v>
      </c>
      <c r="B283" s="98" t="s">
        <v>1475</v>
      </c>
      <c r="C283" s="99">
        <v>1</v>
      </c>
      <c r="D283" s="98" t="s">
        <v>56</v>
      </c>
      <c r="E283" s="98" t="s">
        <v>11</v>
      </c>
      <c r="F283" s="98" t="s">
        <v>713</v>
      </c>
      <c r="G283" s="9"/>
      <c r="H283" s="9"/>
      <c r="I283" s="107">
        <v>0.5</v>
      </c>
      <c r="J283" s="17"/>
      <c r="K283" s="15">
        <f>IF(Tabel1[[#This Row],[Inde eller ude?]]="Ude",(Tabel1[[#This Row],[Bredde ude]]/100)*(Tabel1[[#This Row],[Dybde ude]]/100)*Tabel1[[#This Row],[Antal]],0)</f>
        <v>0</v>
      </c>
      <c r="L283" s="103">
        <f>Tabel1[[#This Row],[Bredde inde]]*Tabel1[[#This Row],[Antal]]</f>
        <v>0.5</v>
      </c>
    </row>
    <row r="284" spans="1:12" x14ac:dyDescent="0.25">
      <c r="A284" s="4" t="s">
        <v>245</v>
      </c>
      <c r="B284" s="98" t="s">
        <v>0</v>
      </c>
      <c r="C284" s="13">
        <v>4</v>
      </c>
      <c r="D284" s="9" t="s">
        <v>58</v>
      </c>
      <c r="E284" s="98" t="s">
        <v>1177</v>
      </c>
      <c r="F284" s="9" t="s">
        <v>713</v>
      </c>
      <c r="G284" s="9"/>
      <c r="H284" s="9"/>
      <c r="I284" s="107">
        <v>1.1000000000000001</v>
      </c>
      <c r="J284" s="14"/>
      <c r="K284" s="15">
        <f>IF(Tabel1[[#This Row],[Inde eller ude?]]="Ude",(Tabel1[[#This Row],[Bredde ude]]/100)*(Tabel1[[#This Row],[Dybde ude]]/100)*Tabel1[[#This Row],[Antal]],0)</f>
        <v>0</v>
      </c>
      <c r="L284" s="103">
        <f>Tabel1[[#This Row],[Bredde inde]]*Tabel1[[#This Row],[Antal]]</f>
        <v>4.4000000000000004</v>
      </c>
    </row>
    <row r="285" spans="1:12" x14ac:dyDescent="0.25">
      <c r="A285" s="4" t="s">
        <v>246</v>
      </c>
      <c r="B285" s="9" t="s">
        <v>1</v>
      </c>
      <c r="C285" s="13">
        <v>2</v>
      </c>
      <c r="D285" s="9" t="s">
        <v>54</v>
      </c>
      <c r="E285" s="98" t="s">
        <v>11</v>
      </c>
      <c r="F285" s="9" t="s">
        <v>713</v>
      </c>
      <c r="G285" s="9"/>
      <c r="H285" s="9"/>
      <c r="I285" s="107">
        <v>1.1000000000000001</v>
      </c>
      <c r="J285" s="14"/>
      <c r="K285" s="15">
        <f>IF(Tabel1[[#This Row],[Inde eller ude?]]="Ude",(Tabel1[[#This Row],[Bredde ude]]/100)*(Tabel1[[#This Row],[Dybde ude]]/100)*Tabel1[[#This Row],[Antal]],0)</f>
        <v>0</v>
      </c>
      <c r="L285" s="103">
        <f>Tabel1[[#This Row],[Bredde inde]]*Tabel1[[#This Row],[Antal]]</f>
        <v>2.2000000000000002</v>
      </c>
    </row>
    <row r="286" spans="1:12" x14ac:dyDescent="0.25">
      <c r="A286" s="4" t="s">
        <v>247</v>
      </c>
      <c r="B286" s="9" t="s">
        <v>2</v>
      </c>
      <c r="C286" s="13">
        <v>1</v>
      </c>
      <c r="D286" s="9" t="s">
        <v>54</v>
      </c>
      <c r="E286" s="98" t="s">
        <v>11</v>
      </c>
      <c r="F286" s="9" t="s">
        <v>713</v>
      </c>
      <c r="G286" s="9"/>
      <c r="H286" s="9"/>
      <c r="I286" s="107">
        <v>1.1000000000000001</v>
      </c>
      <c r="J286" s="14"/>
      <c r="K286" s="15">
        <f>IF(Tabel1[[#This Row],[Inde eller ude?]]="Ude",(Tabel1[[#This Row],[Bredde ude]]/100)*(Tabel1[[#This Row],[Dybde ude]]/100)*Tabel1[[#This Row],[Antal]],0)</f>
        <v>0</v>
      </c>
      <c r="L286" s="103">
        <f>Tabel1[[#This Row],[Bredde inde]]*Tabel1[[#This Row],[Antal]]</f>
        <v>1.1000000000000001</v>
      </c>
    </row>
    <row r="287" spans="1:12" x14ac:dyDescent="0.25">
      <c r="A287" s="4" t="s">
        <v>248</v>
      </c>
      <c r="B287" s="9" t="s">
        <v>3</v>
      </c>
      <c r="C287" s="13">
        <v>2</v>
      </c>
      <c r="D287" s="9" t="s">
        <v>59</v>
      </c>
      <c r="E287" s="9" t="s">
        <v>11</v>
      </c>
      <c r="F287" s="9" t="s">
        <v>713</v>
      </c>
      <c r="G287" s="9"/>
      <c r="H287" s="9"/>
      <c r="I287" s="107">
        <v>0.5</v>
      </c>
      <c r="J287" s="14"/>
      <c r="K287" s="15">
        <f>IF(Tabel1[[#This Row],[Inde eller ude?]]="Ude",(Tabel1[[#This Row],[Bredde ude]]/100)*(Tabel1[[#This Row],[Dybde ude]]/100)*Tabel1[[#This Row],[Antal]],0)</f>
        <v>0</v>
      </c>
      <c r="L287" s="103">
        <f>Tabel1[[#This Row],[Bredde inde]]*Tabel1[[#This Row],[Antal]]</f>
        <v>1</v>
      </c>
    </row>
    <row r="288" spans="1:12" x14ac:dyDescent="0.25">
      <c r="A288" s="4" t="s">
        <v>249</v>
      </c>
      <c r="B288" s="9" t="s">
        <v>4</v>
      </c>
      <c r="C288" s="13">
        <v>1</v>
      </c>
      <c r="D288" s="9" t="s">
        <v>55</v>
      </c>
      <c r="E288" s="9" t="s">
        <v>11</v>
      </c>
      <c r="F288" s="9" t="s">
        <v>713</v>
      </c>
      <c r="G288" s="9"/>
      <c r="H288" s="9"/>
      <c r="I288" s="107">
        <v>1.1000000000000001</v>
      </c>
      <c r="J288" s="14"/>
      <c r="K288" s="15">
        <f>IF(Tabel1[[#This Row],[Inde eller ude?]]="Ude",(Tabel1[[#This Row],[Bredde ude]]/100)*(Tabel1[[#This Row],[Dybde ude]]/100)*Tabel1[[#This Row],[Antal]],0)</f>
        <v>0</v>
      </c>
      <c r="L288" s="103">
        <f>Tabel1[[#This Row],[Bredde inde]]*Tabel1[[#This Row],[Antal]]</f>
        <v>1.1000000000000001</v>
      </c>
    </row>
    <row r="289" spans="1:12" x14ac:dyDescent="0.25">
      <c r="A289" s="4" t="s">
        <v>250</v>
      </c>
      <c r="B289" s="9" t="s">
        <v>5</v>
      </c>
      <c r="C289" s="13">
        <v>1</v>
      </c>
      <c r="D289" s="9" t="s">
        <v>58</v>
      </c>
      <c r="E289" s="9" t="s">
        <v>11</v>
      </c>
      <c r="F289" s="9" t="s">
        <v>713</v>
      </c>
      <c r="G289" s="9"/>
      <c r="H289" s="9"/>
      <c r="I289" s="107">
        <v>1.1000000000000001</v>
      </c>
      <c r="J289" s="14"/>
      <c r="K289" s="15">
        <f>IF(Tabel1[[#This Row],[Inde eller ude?]]="Ude",(Tabel1[[#This Row],[Bredde ude]]/100)*(Tabel1[[#This Row],[Dybde ude]]/100)*Tabel1[[#This Row],[Antal]],0)</f>
        <v>0</v>
      </c>
      <c r="L289" s="103">
        <f>Tabel1[[#This Row],[Bredde inde]]*Tabel1[[#This Row],[Antal]]</f>
        <v>1.1000000000000001</v>
      </c>
    </row>
    <row r="290" spans="1:12" x14ac:dyDescent="0.25">
      <c r="A290" s="4" t="s">
        <v>251</v>
      </c>
      <c r="B290" s="98" t="s">
        <v>1147</v>
      </c>
      <c r="C290" s="13">
        <v>1</v>
      </c>
      <c r="D290" s="98" t="s">
        <v>54</v>
      </c>
      <c r="E290" s="9" t="s">
        <v>11</v>
      </c>
      <c r="F290" s="9" t="s">
        <v>713</v>
      </c>
      <c r="G290" s="9"/>
      <c r="H290" s="9"/>
      <c r="I290" s="107">
        <v>1.1000000000000001</v>
      </c>
      <c r="J290" s="14"/>
      <c r="K290" s="15">
        <f>IF(Tabel1[[#This Row],[Inde eller ude?]]="Ude",(Tabel1[[#This Row],[Bredde ude]]/100)*(Tabel1[[#This Row],[Dybde ude]]/100)*Tabel1[[#This Row],[Antal]],0)</f>
        <v>0</v>
      </c>
      <c r="L290" s="103">
        <f>Tabel1[[#This Row],[Bredde inde]]*Tabel1[[#This Row],[Antal]]</f>
        <v>1.1000000000000001</v>
      </c>
    </row>
    <row r="291" spans="1:12" x14ac:dyDescent="0.25">
      <c r="A291" s="4" t="s">
        <v>914</v>
      </c>
      <c r="B291" s="98" t="s">
        <v>1294</v>
      </c>
      <c r="C291" s="13">
        <v>1</v>
      </c>
      <c r="D291" s="98" t="s">
        <v>688</v>
      </c>
      <c r="E291" s="9" t="s">
        <v>11</v>
      </c>
      <c r="F291" s="9" t="s">
        <v>713</v>
      </c>
      <c r="G291" s="9"/>
      <c r="H291" s="9"/>
      <c r="I291" s="107">
        <v>1</v>
      </c>
      <c r="J291" s="14"/>
      <c r="K291" s="15">
        <f>IF(Tabel1[[#This Row],[Inde eller ude?]]="Ude",(Tabel1[[#This Row],[Bredde ude]]/100)*(Tabel1[[#This Row],[Dybde ude]]/100)*Tabel1[[#This Row],[Antal]],0)</f>
        <v>0</v>
      </c>
      <c r="L291" s="103">
        <f>Tabel1[[#This Row],[Bredde inde]]*Tabel1[[#This Row],[Antal]]</f>
        <v>1</v>
      </c>
    </row>
    <row r="292" spans="1:12" x14ac:dyDescent="0.25">
      <c r="A292" s="4" t="s">
        <v>252</v>
      </c>
      <c r="B292" s="9" t="s">
        <v>14</v>
      </c>
      <c r="C292" s="13">
        <v>3</v>
      </c>
      <c r="D292" s="9" t="s">
        <v>691</v>
      </c>
      <c r="E292" s="98" t="s">
        <v>1444</v>
      </c>
      <c r="F292" s="9" t="s">
        <v>713</v>
      </c>
      <c r="G292" s="9"/>
      <c r="H292" s="9"/>
      <c r="I292" s="107">
        <v>0.5</v>
      </c>
      <c r="J292" s="16"/>
      <c r="K292" s="15">
        <f>IF(Tabel1[[#This Row],[Inde eller ude?]]="Ude",(Tabel1[[#This Row],[Bredde ude]]/100)*(Tabel1[[#This Row],[Dybde ude]]/100)*Tabel1[[#This Row],[Antal]],0)</f>
        <v>0</v>
      </c>
      <c r="L292" s="103">
        <f>Tabel1[[#This Row],[Bredde inde]]*Tabel1[[#This Row],[Antal]]</f>
        <v>1.5</v>
      </c>
    </row>
    <row r="293" spans="1:12" x14ac:dyDescent="0.25">
      <c r="A293" s="4" t="s">
        <v>253</v>
      </c>
      <c r="B293" s="9" t="s">
        <v>7</v>
      </c>
      <c r="C293" s="13">
        <v>1</v>
      </c>
      <c r="D293" s="9" t="s">
        <v>57</v>
      </c>
      <c r="E293" s="9" t="s">
        <v>11</v>
      </c>
      <c r="F293" s="9" t="s">
        <v>713</v>
      </c>
      <c r="G293" s="9"/>
      <c r="H293" s="9"/>
      <c r="I293" s="107">
        <v>0.5</v>
      </c>
      <c r="J293" s="14"/>
      <c r="K293" s="15">
        <f>IF(Tabel1[[#This Row],[Inde eller ude?]]="Ude",(Tabel1[[#This Row],[Bredde ude]]/100)*(Tabel1[[#This Row],[Dybde ude]]/100)*Tabel1[[#This Row],[Antal]],0)</f>
        <v>0</v>
      </c>
      <c r="L293" s="103">
        <f>Tabel1[[#This Row],[Bredde inde]]*Tabel1[[#This Row],[Antal]]</f>
        <v>0.5</v>
      </c>
    </row>
    <row r="294" spans="1:12" x14ac:dyDescent="0.25">
      <c r="A294" s="4" t="s">
        <v>1344</v>
      </c>
      <c r="B294" s="9" t="s">
        <v>8</v>
      </c>
      <c r="C294" s="13">
        <v>1</v>
      </c>
      <c r="D294" s="9" t="s">
        <v>54</v>
      </c>
      <c r="E294" s="9" t="s">
        <v>11</v>
      </c>
      <c r="F294" s="9" t="s">
        <v>713</v>
      </c>
      <c r="G294" s="9"/>
      <c r="H294" s="9"/>
      <c r="I294" s="107">
        <v>0.5</v>
      </c>
      <c r="J294" s="14"/>
      <c r="K294" s="15">
        <f>IF(Tabel1[[#This Row],[Inde eller ude?]]="Ude",(Tabel1[[#This Row],[Bredde ude]]/100)*(Tabel1[[#This Row],[Dybde ude]]/100)*Tabel1[[#This Row],[Antal]],0)</f>
        <v>0</v>
      </c>
      <c r="L294" s="103">
        <f>Tabel1[[#This Row],[Bredde inde]]*Tabel1[[#This Row],[Antal]]</f>
        <v>0.5</v>
      </c>
    </row>
    <row r="295" spans="1:12" x14ac:dyDescent="0.25">
      <c r="A295" s="4" t="s">
        <v>1345</v>
      </c>
      <c r="B295" s="98" t="s">
        <v>1445</v>
      </c>
      <c r="C295" s="13">
        <v>1</v>
      </c>
      <c r="D295" s="9" t="s">
        <v>60</v>
      </c>
      <c r="E295" s="9" t="s">
        <v>11</v>
      </c>
      <c r="F295" s="9" t="s">
        <v>713</v>
      </c>
      <c r="G295" s="9"/>
      <c r="H295" s="9"/>
      <c r="I295" s="107">
        <v>0.5</v>
      </c>
      <c r="J295" s="101"/>
      <c r="K295" s="15">
        <f>IF(Tabel1[[#This Row],[Inde eller ude?]]="Ude",(Tabel1[[#This Row],[Bredde ude]]/100)*(Tabel1[[#This Row],[Dybde ude]]/100)*Tabel1[[#This Row],[Antal]],0)</f>
        <v>0</v>
      </c>
      <c r="L295" s="103">
        <f>Tabel1[[#This Row],[Bredde inde]]*Tabel1[[#This Row],[Antal]]</f>
        <v>0.5</v>
      </c>
    </row>
    <row r="296" spans="1:12" x14ac:dyDescent="0.25">
      <c r="A296" s="4" t="s">
        <v>254</v>
      </c>
      <c r="B296" s="9" t="s">
        <v>6</v>
      </c>
      <c r="C296" s="13">
        <v>3</v>
      </c>
      <c r="D296" s="98" t="s">
        <v>56</v>
      </c>
      <c r="E296" s="98" t="s">
        <v>1177</v>
      </c>
      <c r="F296" s="9" t="s">
        <v>713</v>
      </c>
      <c r="G296" s="9"/>
      <c r="H296" s="9"/>
      <c r="I296" s="107">
        <v>0.5</v>
      </c>
      <c r="J296" s="101"/>
      <c r="K296" s="15">
        <f>IF(Tabel1[[#This Row],[Inde eller ude?]]="Ude",(Tabel1[[#This Row],[Bredde ude]]/100)*(Tabel1[[#This Row],[Dybde ude]]/100)*Tabel1[[#This Row],[Antal]],0)</f>
        <v>0</v>
      </c>
      <c r="L296" s="103">
        <f>Tabel1[[#This Row],[Bredde inde]]*Tabel1[[#This Row],[Antal]]</f>
        <v>1.5</v>
      </c>
    </row>
    <row r="297" spans="1:12" x14ac:dyDescent="0.25">
      <c r="A297" s="4" t="s">
        <v>255</v>
      </c>
      <c r="B297" s="98" t="s">
        <v>1475</v>
      </c>
      <c r="C297" s="99">
        <v>1</v>
      </c>
      <c r="D297" s="98" t="s">
        <v>56</v>
      </c>
      <c r="E297" s="98" t="s">
        <v>11</v>
      </c>
      <c r="F297" s="98" t="s">
        <v>713</v>
      </c>
      <c r="G297" s="9"/>
      <c r="H297" s="9"/>
      <c r="I297" s="107">
        <v>0.5</v>
      </c>
      <c r="J297" s="17"/>
      <c r="K297" s="15">
        <f>IF(Tabel1[[#This Row],[Inde eller ude?]]="Ude",(Tabel1[[#This Row],[Bredde ude]]/100)*(Tabel1[[#This Row],[Dybde ude]]/100)*Tabel1[[#This Row],[Antal]],0)</f>
        <v>0</v>
      </c>
      <c r="L297" s="103">
        <f>Tabel1[[#This Row],[Bredde inde]]*Tabel1[[#This Row],[Antal]]</f>
        <v>0.5</v>
      </c>
    </row>
    <row r="298" spans="1:12" x14ac:dyDescent="0.25">
      <c r="A298" s="4" t="s">
        <v>256</v>
      </c>
      <c r="B298" s="98" t="s">
        <v>0</v>
      </c>
      <c r="C298" s="13">
        <v>5</v>
      </c>
      <c r="D298" s="9" t="s">
        <v>58</v>
      </c>
      <c r="E298" s="98" t="s">
        <v>1177</v>
      </c>
      <c r="F298" s="9" t="s">
        <v>713</v>
      </c>
      <c r="G298" s="9"/>
      <c r="H298" s="9"/>
      <c r="I298" s="107">
        <v>1.1000000000000001</v>
      </c>
      <c r="J298" s="14"/>
      <c r="K298" s="15">
        <f>IF(Tabel1[[#This Row],[Inde eller ude?]]="Ude",(Tabel1[[#This Row],[Bredde ude]]/100)*(Tabel1[[#This Row],[Dybde ude]]/100)*Tabel1[[#This Row],[Antal]],0)</f>
        <v>0</v>
      </c>
      <c r="L298" s="103">
        <f>Tabel1[[#This Row],[Bredde inde]]*Tabel1[[#This Row],[Antal]]</f>
        <v>5.5</v>
      </c>
    </row>
    <row r="299" spans="1:12" x14ac:dyDescent="0.25">
      <c r="A299" s="4" t="s">
        <v>257</v>
      </c>
      <c r="B299" s="9" t="s">
        <v>1</v>
      </c>
      <c r="C299" s="13">
        <v>2</v>
      </c>
      <c r="D299" s="9" t="s">
        <v>54</v>
      </c>
      <c r="E299" s="98" t="s">
        <v>11</v>
      </c>
      <c r="F299" s="9" t="s">
        <v>713</v>
      </c>
      <c r="G299" s="9"/>
      <c r="H299" s="9"/>
      <c r="I299" s="107">
        <v>1.1000000000000001</v>
      </c>
      <c r="J299" s="14"/>
      <c r="K299" s="15">
        <f>IF(Tabel1[[#This Row],[Inde eller ude?]]="Ude",(Tabel1[[#This Row],[Bredde ude]]/100)*(Tabel1[[#This Row],[Dybde ude]]/100)*Tabel1[[#This Row],[Antal]],0)</f>
        <v>0</v>
      </c>
      <c r="L299" s="103">
        <f>Tabel1[[#This Row],[Bredde inde]]*Tabel1[[#This Row],[Antal]]</f>
        <v>2.2000000000000002</v>
      </c>
    </row>
    <row r="300" spans="1:12" x14ac:dyDescent="0.25">
      <c r="A300" s="4" t="s">
        <v>258</v>
      </c>
      <c r="B300" s="9" t="s">
        <v>2</v>
      </c>
      <c r="C300" s="13">
        <v>1</v>
      </c>
      <c r="D300" s="9" t="s">
        <v>54</v>
      </c>
      <c r="E300" s="98" t="s">
        <v>11</v>
      </c>
      <c r="F300" s="9" t="s">
        <v>713</v>
      </c>
      <c r="G300" s="9"/>
      <c r="H300" s="9"/>
      <c r="I300" s="107">
        <v>1.1000000000000001</v>
      </c>
      <c r="J300" s="14"/>
      <c r="K300" s="15">
        <f>IF(Tabel1[[#This Row],[Inde eller ude?]]="Ude",(Tabel1[[#This Row],[Bredde ude]]/100)*(Tabel1[[#This Row],[Dybde ude]]/100)*Tabel1[[#This Row],[Antal]],0)</f>
        <v>0</v>
      </c>
      <c r="L300" s="103">
        <f>Tabel1[[#This Row],[Bredde inde]]*Tabel1[[#This Row],[Antal]]</f>
        <v>1.1000000000000001</v>
      </c>
    </row>
    <row r="301" spans="1:12" x14ac:dyDescent="0.25">
      <c r="A301" s="4" t="s">
        <v>259</v>
      </c>
      <c r="B301" s="9" t="s">
        <v>3</v>
      </c>
      <c r="C301" s="13">
        <v>2</v>
      </c>
      <c r="D301" s="9" t="s">
        <v>58</v>
      </c>
      <c r="E301" s="9" t="s">
        <v>11</v>
      </c>
      <c r="F301" s="9" t="s">
        <v>713</v>
      </c>
      <c r="G301" s="9"/>
      <c r="H301" s="9"/>
      <c r="I301" s="107">
        <v>1.1000000000000001</v>
      </c>
      <c r="J301" s="14"/>
      <c r="K301" s="15">
        <f>IF(Tabel1[[#This Row],[Inde eller ude?]]="Ude",(Tabel1[[#This Row],[Bredde ude]]/100)*(Tabel1[[#This Row],[Dybde ude]]/100)*Tabel1[[#This Row],[Antal]],0)</f>
        <v>0</v>
      </c>
      <c r="L301" s="103">
        <f>Tabel1[[#This Row],[Bredde inde]]*Tabel1[[#This Row],[Antal]]</f>
        <v>2.2000000000000002</v>
      </c>
    </row>
    <row r="302" spans="1:12" x14ac:dyDescent="0.25">
      <c r="A302" s="4" t="s">
        <v>260</v>
      </c>
      <c r="B302" s="9" t="s">
        <v>4</v>
      </c>
      <c r="C302" s="13">
        <v>1</v>
      </c>
      <c r="D302" s="9" t="s">
        <v>55</v>
      </c>
      <c r="E302" s="9" t="s">
        <v>11</v>
      </c>
      <c r="F302" s="9" t="s">
        <v>713</v>
      </c>
      <c r="G302" s="9"/>
      <c r="H302" s="9"/>
      <c r="I302" s="107">
        <v>1.1000000000000001</v>
      </c>
      <c r="J302" s="14"/>
      <c r="K302" s="15">
        <f>IF(Tabel1[[#This Row],[Inde eller ude?]]="Ude",(Tabel1[[#This Row],[Bredde ude]]/100)*(Tabel1[[#This Row],[Dybde ude]]/100)*Tabel1[[#This Row],[Antal]],0)</f>
        <v>0</v>
      </c>
      <c r="L302" s="103">
        <f>Tabel1[[#This Row],[Bredde inde]]*Tabel1[[#This Row],[Antal]]</f>
        <v>1.1000000000000001</v>
      </c>
    </row>
    <row r="303" spans="1:12" x14ac:dyDescent="0.25">
      <c r="A303" s="4" t="s">
        <v>261</v>
      </c>
      <c r="B303" s="9" t="s">
        <v>5</v>
      </c>
      <c r="C303" s="13">
        <v>1</v>
      </c>
      <c r="D303" s="9" t="s">
        <v>58</v>
      </c>
      <c r="E303" s="9" t="s">
        <v>11</v>
      </c>
      <c r="F303" s="9" t="s">
        <v>713</v>
      </c>
      <c r="G303" s="9"/>
      <c r="H303" s="9"/>
      <c r="I303" s="107">
        <v>1.1000000000000001</v>
      </c>
      <c r="J303" s="14"/>
      <c r="K303" s="15">
        <f>IF(Tabel1[[#This Row],[Inde eller ude?]]="Ude",(Tabel1[[#This Row],[Bredde ude]]/100)*(Tabel1[[#This Row],[Dybde ude]]/100)*Tabel1[[#This Row],[Antal]],0)</f>
        <v>0</v>
      </c>
      <c r="L303" s="103">
        <f>Tabel1[[#This Row],[Bredde inde]]*Tabel1[[#This Row],[Antal]]</f>
        <v>1.1000000000000001</v>
      </c>
    </row>
    <row r="304" spans="1:12" x14ac:dyDescent="0.25">
      <c r="A304" s="4" t="s">
        <v>262</v>
      </c>
      <c r="B304" s="98" t="s">
        <v>1147</v>
      </c>
      <c r="C304" s="13">
        <v>1</v>
      </c>
      <c r="D304" s="98" t="s">
        <v>54</v>
      </c>
      <c r="E304" s="9" t="s">
        <v>11</v>
      </c>
      <c r="F304" s="9" t="s">
        <v>713</v>
      </c>
      <c r="G304" s="9"/>
      <c r="H304" s="9"/>
      <c r="I304" s="107">
        <v>1.1000000000000001</v>
      </c>
      <c r="J304" s="14"/>
      <c r="K304" s="15">
        <f>IF(Tabel1[[#This Row],[Inde eller ude?]]="Ude",(Tabel1[[#This Row],[Bredde ude]]/100)*(Tabel1[[#This Row],[Dybde ude]]/100)*Tabel1[[#This Row],[Antal]],0)</f>
        <v>0</v>
      </c>
      <c r="L304" s="103">
        <f>Tabel1[[#This Row],[Bredde inde]]*Tabel1[[#This Row],[Antal]]</f>
        <v>1.1000000000000001</v>
      </c>
    </row>
    <row r="305" spans="1:12" x14ac:dyDescent="0.25">
      <c r="A305" s="4" t="s">
        <v>915</v>
      </c>
      <c r="B305" s="98" t="s">
        <v>1294</v>
      </c>
      <c r="C305" s="13">
        <v>1</v>
      </c>
      <c r="D305" s="9" t="s">
        <v>690</v>
      </c>
      <c r="E305" s="9" t="s">
        <v>11</v>
      </c>
      <c r="F305" s="9" t="s">
        <v>713</v>
      </c>
      <c r="G305" s="9"/>
      <c r="H305" s="9"/>
      <c r="I305" s="107">
        <v>0.5</v>
      </c>
      <c r="J305" s="16"/>
      <c r="K305" s="15">
        <f>IF(Tabel1[[#This Row],[Inde eller ude?]]="Ude",(Tabel1[[#This Row],[Bredde ude]]/100)*(Tabel1[[#This Row],[Dybde ude]]/100)*Tabel1[[#This Row],[Antal]],0)</f>
        <v>0</v>
      </c>
      <c r="L305" s="103">
        <f>Tabel1[[#This Row],[Bredde inde]]*Tabel1[[#This Row],[Antal]]</f>
        <v>0.5</v>
      </c>
    </row>
    <row r="306" spans="1:12" x14ac:dyDescent="0.25">
      <c r="A306" s="4" t="s">
        <v>263</v>
      </c>
      <c r="B306" s="9" t="s">
        <v>14</v>
      </c>
      <c r="C306" s="13">
        <v>1</v>
      </c>
      <c r="D306" s="9" t="s">
        <v>54</v>
      </c>
      <c r="E306" s="98" t="s">
        <v>1444</v>
      </c>
      <c r="F306" s="9" t="s">
        <v>713</v>
      </c>
      <c r="G306" s="9"/>
      <c r="H306" s="9"/>
      <c r="I306" s="107">
        <v>1.1000000000000001</v>
      </c>
      <c r="J306" s="14"/>
      <c r="K306" s="15">
        <f>IF(Tabel1[[#This Row],[Inde eller ude?]]="Ude",(Tabel1[[#This Row],[Bredde ude]]/100)*(Tabel1[[#This Row],[Dybde ude]]/100)*Tabel1[[#This Row],[Antal]],0)</f>
        <v>0</v>
      </c>
      <c r="L306" s="103">
        <f>Tabel1[[#This Row],[Bredde inde]]*Tabel1[[#This Row],[Antal]]</f>
        <v>1.1000000000000001</v>
      </c>
    </row>
    <row r="307" spans="1:12" x14ac:dyDescent="0.25">
      <c r="A307" s="4" t="s">
        <v>264</v>
      </c>
      <c r="B307" s="9" t="s">
        <v>7</v>
      </c>
      <c r="C307" s="13">
        <v>1</v>
      </c>
      <c r="D307" s="9" t="s">
        <v>57</v>
      </c>
      <c r="E307" s="9" t="s">
        <v>11</v>
      </c>
      <c r="F307" s="9" t="s">
        <v>713</v>
      </c>
      <c r="G307" s="9"/>
      <c r="H307" s="9"/>
      <c r="I307" s="107">
        <v>0.5</v>
      </c>
      <c r="J307" s="14"/>
      <c r="K307" s="15">
        <f>IF(Tabel1[[#This Row],[Inde eller ude?]]="Ude",(Tabel1[[#This Row],[Bredde ude]]/100)*(Tabel1[[#This Row],[Dybde ude]]/100)*Tabel1[[#This Row],[Antal]],0)</f>
        <v>0</v>
      </c>
      <c r="L307" s="103">
        <f>Tabel1[[#This Row],[Bredde inde]]*Tabel1[[#This Row],[Antal]]</f>
        <v>0.5</v>
      </c>
    </row>
    <row r="308" spans="1:12" x14ac:dyDescent="0.25">
      <c r="A308" s="4" t="s">
        <v>1336</v>
      </c>
      <c r="B308" s="9" t="s">
        <v>8</v>
      </c>
      <c r="C308" s="13">
        <v>1</v>
      </c>
      <c r="D308" s="9" t="s">
        <v>54</v>
      </c>
      <c r="E308" s="9" t="s">
        <v>11</v>
      </c>
      <c r="F308" s="9" t="s">
        <v>713</v>
      </c>
      <c r="G308" s="9"/>
      <c r="H308" s="9"/>
      <c r="I308" s="107">
        <v>0.5</v>
      </c>
      <c r="J308" s="14"/>
      <c r="K308" s="15">
        <f>IF(Tabel1[[#This Row],[Inde eller ude?]]="Ude",(Tabel1[[#This Row],[Bredde ude]]/100)*(Tabel1[[#This Row],[Dybde ude]]/100)*Tabel1[[#This Row],[Antal]],0)</f>
        <v>0</v>
      </c>
      <c r="L308" s="103">
        <f>Tabel1[[#This Row],[Bredde inde]]*Tabel1[[#This Row],[Antal]]</f>
        <v>0.5</v>
      </c>
    </row>
    <row r="309" spans="1:12" x14ac:dyDescent="0.25">
      <c r="A309" s="4" t="s">
        <v>1337</v>
      </c>
      <c r="B309" s="98" t="s">
        <v>1445</v>
      </c>
      <c r="C309" s="13">
        <v>1</v>
      </c>
      <c r="D309" s="9" t="s">
        <v>60</v>
      </c>
      <c r="E309" s="9" t="s">
        <v>11</v>
      </c>
      <c r="F309" s="9" t="s">
        <v>713</v>
      </c>
      <c r="G309" s="9"/>
      <c r="H309" s="9"/>
      <c r="I309" s="107">
        <v>0.5</v>
      </c>
      <c r="J309" s="101"/>
      <c r="K309" s="15">
        <f>IF(Tabel1[[#This Row],[Inde eller ude?]]="Ude",(Tabel1[[#This Row],[Bredde ude]]/100)*(Tabel1[[#This Row],[Dybde ude]]/100)*Tabel1[[#This Row],[Antal]],0)</f>
        <v>0</v>
      </c>
      <c r="L309" s="103">
        <f>Tabel1[[#This Row],[Bredde inde]]*Tabel1[[#This Row],[Antal]]</f>
        <v>0.5</v>
      </c>
    </row>
    <row r="310" spans="1:12" x14ac:dyDescent="0.25">
      <c r="A310" s="4" t="s">
        <v>265</v>
      </c>
      <c r="B310" s="9" t="s">
        <v>6</v>
      </c>
      <c r="C310" s="13">
        <v>4</v>
      </c>
      <c r="D310" s="98" t="s">
        <v>56</v>
      </c>
      <c r="E310" s="98" t="s">
        <v>1177</v>
      </c>
      <c r="F310" s="9" t="s">
        <v>713</v>
      </c>
      <c r="G310" s="9"/>
      <c r="H310" s="9"/>
      <c r="I310" s="107">
        <v>0.5</v>
      </c>
      <c r="J310" s="101"/>
      <c r="K310" s="15">
        <f>IF(Tabel1[[#This Row],[Inde eller ude?]]="Ude",(Tabel1[[#This Row],[Bredde ude]]/100)*(Tabel1[[#This Row],[Dybde ude]]/100)*Tabel1[[#This Row],[Antal]],0)</f>
        <v>0</v>
      </c>
      <c r="L310" s="103">
        <f>Tabel1[[#This Row],[Bredde inde]]*Tabel1[[#This Row],[Antal]]</f>
        <v>2</v>
      </c>
    </row>
    <row r="311" spans="1:12" x14ac:dyDescent="0.25">
      <c r="A311" s="4" t="s">
        <v>266</v>
      </c>
      <c r="B311" s="98" t="s">
        <v>1475</v>
      </c>
      <c r="C311" s="99">
        <v>1</v>
      </c>
      <c r="D311" s="98" t="s">
        <v>56</v>
      </c>
      <c r="E311" s="98" t="s">
        <v>11</v>
      </c>
      <c r="F311" s="98" t="s">
        <v>713</v>
      </c>
      <c r="G311" s="9"/>
      <c r="H311" s="9"/>
      <c r="I311" s="107">
        <v>0.5</v>
      </c>
      <c r="J311" s="17"/>
      <c r="K311" s="15">
        <f>IF(Tabel1[[#This Row],[Inde eller ude?]]="Ude",(Tabel1[[#This Row],[Bredde ude]]/100)*(Tabel1[[#This Row],[Dybde ude]]/100)*Tabel1[[#This Row],[Antal]],0)</f>
        <v>0</v>
      </c>
      <c r="L311" s="103">
        <f>Tabel1[[#This Row],[Bredde inde]]*Tabel1[[#This Row],[Antal]]</f>
        <v>0.5</v>
      </c>
    </row>
    <row r="312" spans="1:12" x14ac:dyDescent="0.25">
      <c r="A312" s="4" t="s">
        <v>267</v>
      </c>
      <c r="B312" s="98" t="s">
        <v>1309</v>
      </c>
      <c r="C312" s="99">
        <v>1</v>
      </c>
      <c r="D312" s="98" t="s">
        <v>1310</v>
      </c>
      <c r="E312" s="98" t="s">
        <v>11</v>
      </c>
      <c r="F312" s="98" t="s">
        <v>713</v>
      </c>
      <c r="G312" s="9"/>
      <c r="H312" s="9"/>
      <c r="I312" s="17">
        <v>5</v>
      </c>
      <c r="J312" s="17"/>
      <c r="K312" s="15">
        <f>IF(Tabel1[[#This Row],[Inde eller ude?]]="Ude",(Tabel1[[#This Row],[Bredde ude]]/100)*(Tabel1[[#This Row],[Dybde ude]]/100)*Tabel1[[#This Row],[Antal]],0)</f>
        <v>0</v>
      </c>
      <c r="L312" s="103">
        <f>Tabel1[[#This Row],[Bredde inde]]*Tabel1[[#This Row],[Antal]]</f>
        <v>5</v>
      </c>
    </row>
    <row r="313" spans="1:12" x14ac:dyDescent="0.25">
      <c r="A313" s="4" t="s">
        <v>268</v>
      </c>
      <c r="B313" s="98" t="s">
        <v>0</v>
      </c>
      <c r="C313" s="13">
        <v>6</v>
      </c>
      <c r="D313" s="9" t="s">
        <v>58</v>
      </c>
      <c r="E313" s="98" t="s">
        <v>1177</v>
      </c>
      <c r="F313" s="9" t="s">
        <v>713</v>
      </c>
      <c r="G313" s="9"/>
      <c r="H313" s="9"/>
      <c r="I313" s="107">
        <v>1.1000000000000001</v>
      </c>
      <c r="J313" s="14"/>
      <c r="K313" s="15">
        <f>IF(Tabel1[[#This Row],[Inde eller ude?]]="Ude",(Tabel1[[#This Row],[Bredde ude]]/100)*(Tabel1[[#This Row],[Dybde ude]]/100)*Tabel1[[#This Row],[Antal]],0)</f>
        <v>0</v>
      </c>
      <c r="L313" s="103">
        <f>Tabel1[[#This Row],[Bredde inde]]*Tabel1[[#This Row],[Antal]]</f>
        <v>6.6000000000000005</v>
      </c>
    </row>
    <row r="314" spans="1:12" x14ac:dyDescent="0.25">
      <c r="A314" s="4" t="s">
        <v>269</v>
      </c>
      <c r="B314" s="9" t="s">
        <v>1</v>
      </c>
      <c r="C314" s="13">
        <v>3</v>
      </c>
      <c r="D314" s="9" t="s">
        <v>54</v>
      </c>
      <c r="E314" s="98" t="s">
        <v>11</v>
      </c>
      <c r="F314" s="9" t="s">
        <v>713</v>
      </c>
      <c r="G314" s="9"/>
      <c r="H314" s="9"/>
      <c r="I314" s="107">
        <v>1.1000000000000001</v>
      </c>
      <c r="J314" s="14"/>
      <c r="K314" s="15">
        <f>IF(Tabel1[[#This Row],[Inde eller ude?]]="Ude",(Tabel1[[#This Row],[Bredde ude]]/100)*(Tabel1[[#This Row],[Dybde ude]]/100)*Tabel1[[#This Row],[Antal]],0)</f>
        <v>0</v>
      </c>
      <c r="L314" s="103">
        <f>Tabel1[[#This Row],[Bredde inde]]*Tabel1[[#This Row],[Antal]]</f>
        <v>3.3000000000000003</v>
      </c>
    </row>
    <row r="315" spans="1:12" x14ac:dyDescent="0.25">
      <c r="A315" s="4" t="s">
        <v>270</v>
      </c>
      <c r="B315" s="9" t="s">
        <v>2</v>
      </c>
      <c r="C315" s="13">
        <v>1</v>
      </c>
      <c r="D315" s="9" t="s">
        <v>54</v>
      </c>
      <c r="E315" s="98" t="s">
        <v>11</v>
      </c>
      <c r="F315" s="9" t="s">
        <v>713</v>
      </c>
      <c r="G315" s="9"/>
      <c r="H315" s="9"/>
      <c r="I315" s="107">
        <v>1.1000000000000001</v>
      </c>
      <c r="J315" s="14"/>
      <c r="K315" s="15">
        <f>IF(Tabel1[[#This Row],[Inde eller ude?]]="Ude",(Tabel1[[#This Row],[Bredde ude]]/100)*(Tabel1[[#This Row],[Dybde ude]]/100)*Tabel1[[#This Row],[Antal]],0)</f>
        <v>0</v>
      </c>
      <c r="L315" s="103">
        <f>Tabel1[[#This Row],[Bredde inde]]*Tabel1[[#This Row],[Antal]]</f>
        <v>1.1000000000000001</v>
      </c>
    </row>
    <row r="316" spans="1:12" x14ac:dyDescent="0.25">
      <c r="A316" s="4" t="s">
        <v>271</v>
      </c>
      <c r="B316" s="9" t="s">
        <v>3</v>
      </c>
      <c r="C316" s="13">
        <v>2</v>
      </c>
      <c r="D316" s="9" t="s">
        <v>58</v>
      </c>
      <c r="E316" s="9" t="s">
        <v>11</v>
      </c>
      <c r="F316" s="9" t="s">
        <v>713</v>
      </c>
      <c r="G316" s="9"/>
      <c r="H316" s="9"/>
      <c r="I316" s="107">
        <v>1.1000000000000001</v>
      </c>
      <c r="J316" s="14"/>
      <c r="K316" s="15">
        <f>IF(Tabel1[[#This Row],[Inde eller ude?]]="Ude",(Tabel1[[#This Row],[Bredde ude]]/100)*(Tabel1[[#This Row],[Dybde ude]]/100)*Tabel1[[#This Row],[Antal]],0)</f>
        <v>0</v>
      </c>
      <c r="L316" s="103">
        <f>Tabel1[[#This Row],[Bredde inde]]*Tabel1[[#This Row],[Antal]]</f>
        <v>2.2000000000000002</v>
      </c>
    </row>
    <row r="317" spans="1:12" x14ac:dyDescent="0.25">
      <c r="A317" s="4" t="s">
        <v>272</v>
      </c>
      <c r="B317" s="9" t="s">
        <v>4</v>
      </c>
      <c r="C317" s="13">
        <v>1</v>
      </c>
      <c r="D317" s="9" t="s">
        <v>55</v>
      </c>
      <c r="E317" s="9" t="s">
        <v>11</v>
      </c>
      <c r="F317" s="9" t="s">
        <v>713</v>
      </c>
      <c r="G317" s="9"/>
      <c r="H317" s="9"/>
      <c r="I317" s="107">
        <v>1.1000000000000001</v>
      </c>
      <c r="J317" s="14"/>
      <c r="K317" s="15">
        <f>IF(Tabel1[[#This Row],[Inde eller ude?]]="Ude",(Tabel1[[#This Row],[Bredde ude]]/100)*(Tabel1[[#This Row],[Dybde ude]]/100)*Tabel1[[#This Row],[Antal]],0)</f>
        <v>0</v>
      </c>
      <c r="L317" s="103">
        <f>Tabel1[[#This Row],[Bredde inde]]*Tabel1[[#This Row],[Antal]]</f>
        <v>1.1000000000000001</v>
      </c>
    </row>
    <row r="318" spans="1:12" x14ac:dyDescent="0.25">
      <c r="A318" s="4" t="s">
        <v>273</v>
      </c>
      <c r="B318" s="9" t="s">
        <v>5</v>
      </c>
      <c r="C318" s="13">
        <v>1</v>
      </c>
      <c r="D318" s="9" t="s">
        <v>58</v>
      </c>
      <c r="E318" s="9" t="s">
        <v>11</v>
      </c>
      <c r="F318" s="9" t="s">
        <v>713</v>
      </c>
      <c r="G318" s="9"/>
      <c r="H318" s="9"/>
      <c r="I318" s="107">
        <v>1.1000000000000001</v>
      </c>
      <c r="J318" s="14"/>
      <c r="K318" s="15">
        <f>IF(Tabel1[[#This Row],[Inde eller ude?]]="Ude",(Tabel1[[#This Row],[Bredde ude]]/100)*(Tabel1[[#This Row],[Dybde ude]]/100)*Tabel1[[#This Row],[Antal]],0)</f>
        <v>0</v>
      </c>
      <c r="L318" s="103">
        <f>Tabel1[[#This Row],[Bredde inde]]*Tabel1[[#This Row],[Antal]]</f>
        <v>1.1000000000000001</v>
      </c>
    </row>
    <row r="319" spans="1:12" x14ac:dyDescent="0.25">
      <c r="A319" s="4" t="s">
        <v>274</v>
      </c>
      <c r="B319" s="98" t="s">
        <v>1147</v>
      </c>
      <c r="C319" s="13">
        <v>1</v>
      </c>
      <c r="D319" s="98" t="s">
        <v>54</v>
      </c>
      <c r="E319" s="9" t="s">
        <v>11</v>
      </c>
      <c r="F319" s="9" t="s">
        <v>713</v>
      </c>
      <c r="G319" s="9"/>
      <c r="H319" s="9"/>
      <c r="I319" s="107">
        <v>1.1000000000000001</v>
      </c>
      <c r="J319" s="14"/>
      <c r="K319" s="15">
        <f>IF(Tabel1[[#This Row],[Inde eller ude?]]="Ude",(Tabel1[[#This Row],[Bredde ude]]/100)*(Tabel1[[#This Row],[Dybde ude]]/100)*Tabel1[[#This Row],[Antal]],0)</f>
        <v>0</v>
      </c>
      <c r="L319" s="103">
        <f>Tabel1[[#This Row],[Bredde inde]]*Tabel1[[#This Row],[Antal]]</f>
        <v>1.1000000000000001</v>
      </c>
    </row>
    <row r="320" spans="1:12" x14ac:dyDescent="0.25">
      <c r="A320" s="4" t="s">
        <v>916</v>
      </c>
      <c r="B320" s="98" t="s">
        <v>1294</v>
      </c>
      <c r="C320" s="13">
        <v>1</v>
      </c>
      <c r="D320" s="98" t="s">
        <v>1356</v>
      </c>
      <c r="E320" s="9" t="s">
        <v>11</v>
      </c>
      <c r="F320" s="9" t="s">
        <v>713</v>
      </c>
      <c r="G320" s="9"/>
      <c r="H320" s="9"/>
      <c r="I320" s="107">
        <v>1</v>
      </c>
      <c r="J320" s="14"/>
      <c r="K320" s="15">
        <f>IF(Tabel1[[#This Row],[Inde eller ude?]]="Ude",(Tabel1[[#This Row],[Bredde ude]]/100)*(Tabel1[[#This Row],[Dybde ude]]/100)*Tabel1[[#This Row],[Antal]],0)</f>
        <v>0</v>
      </c>
      <c r="L320" s="103">
        <f>Tabel1[[#This Row],[Bredde inde]]*Tabel1[[#This Row],[Antal]]</f>
        <v>1</v>
      </c>
    </row>
    <row r="321" spans="1:12" x14ac:dyDescent="0.25">
      <c r="A321" s="4" t="s">
        <v>275</v>
      </c>
      <c r="B321" s="9" t="s">
        <v>14</v>
      </c>
      <c r="C321" s="13">
        <v>1</v>
      </c>
      <c r="D321" s="9" t="s">
        <v>54</v>
      </c>
      <c r="E321" s="98" t="s">
        <v>1444</v>
      </c>
      <c r="F321" s="9" t="s">
        <v>713</v>
      </c>
      <c r="G321" s="9"/>
      <c r="H321" s="9"/>
      <c r="I321" s="107">
        <v>1.1000000000000001</v>
      </c>
      <c r="J321" s="14"/>
      <c r="K321" s="15">
        <f>IF(Tabel1[[#This Row],[Inde eller ude?]]="Ude",(Tabel1[[#This Row],[Bredde ude]]/100)*(Tabel1[[#This Row],[Dybde ude]]/100)*Tabel1[[#This Row],[Antal]],0)</f>
        <v>0</v>
      </c>
      <c r="L321" s="103">
        <f>Tabel1[[#This Row],[Bredde inde]]*Tabel1[[#This Row],[Antal]]</f>
        <v>1.1000000000000001</v>
      </c>
    </row>
    <row r="322" spans="1:12" x14ac:dyDescent="0.25">
      <c r="A322" s="4" t="s">
        <v>276</v>
      </c>
      <c r="B322" s="9" t="s">
        <v>7</v>
      </c>
      <c r="C322" s="13">
        <v>1</v>
      </c>
      <c r="D322" s="9" t="s">
        <v>57</v>
      </c>
      <c r="E322" s="9" t="s">
        <v>11</v>
      </c>
      <c r="F322" s="9" t="s">
        <v>713</v>
      </c>
      <c r="G322" s="9"/>
      <c r="H322" s="9"/>
      <c r="I322" s="107">
        <v>0.5</v>
      </c>
      <c r="J322" s="14"/>
      <c r="K322" s="15">
        <f>IF(Tabel1[[#This Row],[Inde eller ude?]]="Ude",(Tabel1[[#This Row],[Bredde ude]]/100)*(Tabel1[[#This Row],[Dybde ude]]/100)*Tabel1[[#This Row],[Antal]],0)</f>
        <v>0</v>
      </c>
      <c r="L322" s="103">
        <f>Tabel1[[#This Row],[Bredde inde]]*Tabel1[[#This Row],[Antal]]</f>
        <v>0.5</v>
      </c>
    </row>
    <row r="323" spans="1:12" x14ac:dyDescent="0.25">
      <c r="A323" s="4" t="s">
        <v>1346</v>
      </c>
      <c r="B323" s="9" t="s">
        <v>8</v>
      </c>
      <c r="C323" s="13">
        <v>1</v>
      </c>
      <c r="D323" s="9" t="s">
        <v>54</v>
      </c>
      <c r="E323" s="9" t="s">
        <v>11</v>
      </c>
      <c r="F323" s="9" t="s">
        <v>713</v>
      </c>
      <c r="G323" s="9"/>
      <c r="H323" s="9"/>
      <c r="I323" s="107">
        <v>0.5</v>
      </c>
      <c r="J323" s="14"/>
      <c r="K323" s="15">
        <f>IF(Tabel1[[#This Row],[Inde eller ude?]]="Ude",(Tabel1[[#This Row],[Bredde ude]]/100)*(Tabel1[[#This Row],[Dybde ude]]/100)*Tabel1[[#This Row],[Antal]],0)</f>
        <v>0</v>
      </c>
      <c r="L323" s="103">
        <f>Tabel1[[#This Row],[Bredde inde]]*Tabel1[[#This Row],[Antal]]</f>
        <v>0.5</v>
      </c>
    </row>
    <row r="324" spans="1:12" x14ac:dyDescent="0.25">
      <c r="A324" s="4" t="s">
        <v>1347</v>
      </c>
      <c r="B324" s="98" t="s">
        <v>1445</v>
      </c>
      <c r="C324" s="13">
        <v>1</v>
      </c>
      <c r="D324" s="9" t="s">
        <v>60</v>
      </c>
      <c r="E324" s="9" t="s">
        <v>11</v>
      </c>
      <c r="F324" s="9" t="s">
        <v>713</v>
      </c>
      <c r="G324" s="9"/>
      <c r="H324" s="9"/>
      <c r="I324" s="107">
        <v>0.5</v>
      </c>
      <c r="J324" s="101"/>
      <c r="K324" s="15">
        <f>IF(Tabel1[[#This Row],[Inde eller ude?]]="Ude",(Tabel1[[#This Row],[Bredde ude]]/100)*(Tabel1[[#This Row],[Dybde ude]]/100)*Tabel1[[#This Row],[Antal]],0)</f>
        <v>0</v>
      </c>
      <c r="L324" s="103">
        <f>Tabel1[[#This Row],[Bredde inde]]*Tabel1[[#This Row],[Antal]]</f>
        <v>0.5</v>
      </c>
    </row>
    <row r="325" spans="1:12" x14ac:dyDescent="0.25">
      <c r="A325" s="4" t="s">
        <v>277</v>
      </c>
      <c r="B325" s="9" t="s">
        <v>6</v>
      </c>
      <c r="C325" s="13">
        <v>4</v>
      </c>
      <c r="D325" s="98" t="s">
        <v>56</v>
      </c>
      <c r="E325" s="98" t="s">
        <v>1177</v>
      </c>
      <c r="F325" s="9" t="s">
        <v>713</v>
      </c>
      <c r="G325" s="9"/>
      <c r="H325" s="9"/>
      <c r="I325" s="107">
        <v>0.5</v>
      </c>
      <c r="J325" s="101"/>
      <c r="K325" s="15">
        <f>IF(Tabel1[[#This Row],[Inde eller ude?]]="Ude",(Tabel1[[#This Row],[Bredde ude]]/100)*(Tabel1[[#This Row],[Dybde ude]]/100)*Tabel1[[#This Row],[Antal]],0)</f>
        <v>0</v>
      </c>
      <c r="L325" s="103">
        <f>Tabel1[[#This Row],[Bredde inde]]*Tabel1[[#This Row],[Antal]]</f>
        <v>2</v>
      </c>
    </row>
    <row r="326" spans="1:12" x14ac:dyDescent="0.25">
      <c r="A326" s="4" t="s">
        <v>278</v>
      </c>
      <c r="B326" s="98" t="s">
        <v>1475</v>
      </c>
      <c r="C326" s="99">
        <v>1</v>
      </c>
      <c r="D326" s="98" t="s">
        <v>56</v>
      </c>
      <c r="E326" s="98" t="s">
        <v>11</v>
      </c>
      <c r="F326" s="98" t="s">
        <v>713</v>
      </c>
      <c r="G326" s="9"/>
      <c r="H326" s="9"/>
      <c r="I326" s="107">
        <v>0.5</v>
      </c>
      <c r="J326" s="17"/>
      <c r="K326" s="15">
        <f>IF(Tabel1[[#This Row],[Inde eller ude?]]="Ude",(Tabel1[[#This Row],[Bredde ude]]/100)*(Tabel1[[#This Row],[Dybde ude]]/100)*Tabel1[[#This Row],[Antal]],0)</f>
        <v>0</v>
      </c>
      <c r="L326" s="103">
        <f>Tabel1[[#This Row],[Bredde inde]]*Tabel1[[#This Row],[Antal]]</f>
        <v>0.5</v>
      </c>
    </row>
    <row r="327" spans="1:12" x14ac:dyDescent="0.25">
      <c r="A327" s="4" t="s">
        <v>279</v>
      </c>
      <c r="B327" s="98" t="s">
        <v>1309</v>
      </c>
      <c r="C327" s="99">
        <v>1</v>
      </c>
      <c r="D327" s="98" t="s">
        <v>1310</v>
      </c>
      <c r="E327" s="98" t="s">
        <v>11</v>
      </c>
      <c r="F327" s="98" t="s">
        <v>713</v>
      </c>
      <c r="G327" s="9"/>
      <c r="H327" s="9"/>
      <c r="I327" s="17">
        <v>5</v>
      </c>
      <c r="J327" s="17"/>
      <c r="K327" s="15">
        <f>IF(Tabel1[[#This Row],[Inde eller ude?]]="Ude",(Tabel1[[#This Row],[Bredde ude]]/100)*(Tabel1[[#This Row],[Dybde ude]]/100)*Tabel1[[#This Row],[Antal]],0)</f>
        <v>0</v>
      </c>
      <c r="L327" s="103">
        <f>Tabel1[[#This Row],[Bredde inde]]*Tabel1[[#This Row],[Antal]]</f>
        <v>5</v>
      </c>
    </row>
    <row r="328" spans="1:12" x14ac:dyDescent="0.25">
      <c r="A328" s="4" t="s">
        <v>280</v>
      </c>
      <c r="B328" s="98" t="s">
        <v>0</v>
      </c>
      <c r="C328" s="13">
        <v>7</v>
      </c>
      <c r="D328" s="9" t="s">
        <v>54</v>
      </c>
      <c r="E328" s="98" t="s">
        <v>1177</v>
      </c>
      <c r="F328" s="9" t="s">
        <v>713</v>
      </c>
      <c r="G328" s="9"/>
      <c r="H328" s="9"/>
      <c r="I328" s="107">
        <v>1.1000000000000001</v>
      </c>
      <c r="J328" s="14"/>
      <c r="K328" s="15">
        <f>IF(Tabel1[[#This Row],[Inde eller ude?]]="Ude",(Tabel1[[#This Row],[Bredde ude]]/100)*(Tabel1[[#This Row],[Dybde ude]]/100)*Tabel1[[#This Row],[Antal]],0)</f>
        <v>0</v>
      </c>
      <c r="L328" s="103">
        <f>Tabel1[[#This Row],[Bredde inde]]*Tabel1[[#This Row],[Antal]]</f>
        <v>7.7000000000000011</v>
      </c>
    </row>
    <row r="329" spans="1:12" x14ac:dyDescent="0.25">
      <c r="A329" s="4" t="s">
        <v>281</v>
      </c>
      <c r="B329" s="9" t="s">
        <v>1</v>
      </c>
      <c r="C329" s="13">
        <v>3</v>
      </c>
      <c r="D329" s="9" t="s">
        <v>54</v>
      </c>
      <c r="E329" s="98" t="s">
        <v>11</v>
      </c>
      <c r="F329" s="9" t="s">
        <v>713</v>
      </c>
      <c r="G329" s="9"/>
      <c r="H329" s="9"/>
      <c r="I329" s="107">
        <v>1.1000000000000001</v>
      </c>
      <c r="J329" s="14"/>
      <c r="K329" s="15">
        <f>IF(Tabel1[[#This Row],[Inde eller ude?]]="Ude",(Tabel1[[#This Row],[Bredde ude]]/100)*(Tabel1[[#This Row],[Dybde ude]]/100)*Tabel1[[#This Row],[Antal]],0)</f>
        <v>0</v>
      </c>
      <c r="L329" s="103">
        <f>Tabel1[[#This Row],[Bredde inde]]*Tabel1[[#This Row],[Antal]]</f>
        <v>3.3000000000000003</v>
      </c>
    </row>
    <row r="330" spans="1:12" x14ac:dyDescent="0.25">
      <c r="A330" s="4" t="s">
        <v>282</v>
      </c>
      <c r="B330" s="9" t="s">
        <v>2</v>
      </c>
      <c r="C330" s="13">
        <v>1</v>
      </c>
      <c r="D330" s="9" t="s">
        <v>54</v>
      </c>
      <c r="E330" s="98" t="s">
        <v>11</v>
      </c>
      <c r="F330" s="9" t="s">
        <v>713</v>
      </c>
      <c r="G330" s="9"/>
      <c r="H330" s="9"/>
      <c r="I330" s="107">
        <v>1.1000000000000001</v>
      </c>
      <c r="J330" s="14"/>
      <c r="K330" s="15">
        <f>IF(Tabel1[[#This Row],[Inde eller ude?]]="Ude",(Tabel1[[#This Row],[Bredde ude]]/100)*(Tabel1[[#This Row],[Dybde ude]]/100)*Tabel1[[#This Row],[Antal]],0)</f>
        <v>0</v>
      </c>
      <c r="L330" s="103">
        <f>Tabel1[[#This Row],[Bredde inde]]*Tabel1[[#This Row],[Antal]]</f>
        <v>1.1000000000000001</v>
      </c>
    </row>
    <row r="331" spans="1:12" x14ac:dyDescent="0.25">
      <c r="A331" s="4" t="s">
        <v>283</v>
      </c>
      <c r="B331" s="9" t="s">
        <v>3</v>
      </c>
      <c r="C331" s="13">
        <v>2</v>
      </c>
      <c r="D331" s="9" t="s">
        <v>58</v>
      </c>
      <c r="E331" s="9" t="s">
        <v>11</v>
      </c>
      <c r="F331" s="9" t="s">
        <v>713</v>
      </c>
      <c r="G331" s="9"/>
      <c r="H331" s="9"/>
      <c r="I331" s="107">
        <v>1.1000000000000001</v>
      </c>
      <c r="J331" s="14"/>
      <c r="K331" s="15">
        <f>IF(Tabel1[[#This Row],[Inde eller ude?]]="Ude",(Tabel1[[#This Row],[Bredde ude]]/100)*(Tabel1[[#This Row],[Dybde ude]]/100)*Tabel1[[#This Row],[Antal]],0)</f>
        <v>0</v>
      </c>
      <c r="L331" s="103">
        <f>Tabel1[[#This Row],[Bredde inde]]*Tabel1[[#This Row],[Antal]]</f>
        <v>2.2000000000000002</v>
      </c>
    </row>
    <row r="332" spans="1:12" x14ac:dyDescent="0.25">
      <c r="A332" s="4" t="s">
        <v>284</v>
      </c>
      <c r="B332" s="9" t="s">
        <v>4</v>
      </c>
      <c r="C332" s="13">
        <v>1</v>
      </c>
      <c r="D332" s="9" t="s">
        <v>55</v>
      </c>
      <c r="E332" s="9" t="s">
        <v>11</v>
      </c>
      <c r="F332" s="9" t="s">
        <v>713</v>
      </c>
      <c r="G332" s="9"/>
      <c r="H332" s="9"/>
      <c r="I332" s="107">
        <v>1.1000000000000001</v>
      </c>
      <c r="J332" s="14"/>
      <c r="K332" s="15">
        <f>IF(Tabel1[[#This Row],[Inde eller ude?]]="Ude",(Tabel1[[#This Row],[Bredde ude]]/100)*(Tabel1[[#This Row],[Dybde ude]]/100)*Tabel1[[#This Row],[Antal]],0)</f>
        <v>0</v>
      </c>
      <c r="L332" s="103">
        <f>Tabel1[[#This Row],[Bredde inde]]*Tabel1[[#This Row],[Antal]]</f>
        <v>1.1000000000000001</v>
      </c>
    </row>
    <row r="333" spans="1:12" x14ac:dyDescent="0.25">
      <c r="A333" s="4" t="s">
        <v>285</v>
      </c>
      <c r="B333" s="9" t="s">
        <v>5</v>
      </c>
      <c r="C333" s="13">
        <v>1</v>
      </c>
      <c r="D333" s="9" t="s">
        <v>58</v>
      </c>
      <c r="E333" s="9" t="s">
        <v>11</v>
      </c>
      <c r="F333" s="9" t="s">
        <v>713</v>
      </c>
      <c r="G333" s="9"/>
      <c r="H333" s="9"/>
      <c r="I333" s="107">
        <v>1.1000000000000001</v>
      </c>
      <c r="J333" s="14"/>
      <c r="K333" s="15">
        <f>IF(Tabel1[[#This Row],[Inde eller ude?]]="Ude",(Tabel1[[#This Row],[Bredde ude]]/100)*(Tabel1[[#This Row],[Dybde ude]]/100)*Tabel1[[#This Row],[Antal]],0)</f>
        <v>0</v>
      </c>
      <c r="L333" s="103">
        <f>Tabel1[[#This Row],[Bredde inde]]*Tabel1[[#This Row],[Antal]]</f>
        <v>1.1000000000000001</v>
      </c>
    </row>
    <row r="334" spans="1:12" x14ac:dyDescent="0.25">
      <c r="A334" s="4" t="s">
        <v>286</v>
      </c>
      <c r="B334" s="98" t="s">
        <v>1147</v>
      </c>
      <c r="C334" s="13">
        <v>1</v>
      </c>
      <c r="D334" s="98" t="s">
        <v>54</v>
      </c>
      <c r="E334" s="9" t="s">
        <v>11</v>
      </c>
      <c r="F334" s="9" t="s">
        <v>713</v>
      </c>
      <c r="G334" s="9"/>
      <c r="H334" s="9"/>
      <c r="I334" s="107">
        <v>1.1000000000000001</v>
      </c>
      <c r="J334" s="14"/>
      <c r="K334" s="15">
        <f>IF(Tabel1[[#This Row],[Inde eller ude?]]="Ude",(Tabel1[[#This Row],[Bredde ude]]/100)*(Tabel1[[#This Row],[Dybde ude]]/100)*Tabel1[[#This Row],[Antal]],0)</f>
        <v>0</v>
      </c>
      <c r="L334" s="103">
        <f>Tabel1[[#This Row],[Bredde inde]]*Tabel1[[#This Row],[Antal]]</f>
        <v>1.1000000000000001</v>
      </c>
    </row>
    <row r="335" spans="1:12" x14ac:dyDescent="0.25">
      <c r="A335" s="4" t="s">
        <v>917</v>
      </c>
      <c r="B335" s="98" t="s">
        <v>1294</v>
      </c>
      <c r="C335" s="13">
        <v>1</v>
      </c>
      <c r="D335" s="98" t="s">
        <v>1356</v>
      </c>
      <c r="E335" s="9" t="s">
        <v>11</v>
      </c>
      <c r="F335" s="9" t="s">
        <v>713</v>
      </c>
      <c r="G335" s="9"/>
      <c r="H335" s="9"/>
      <c r="I335" s="107">
        <v>1</v>
      </c>
      <c r="J335" s="14"/>
      <c r="K335" s="15">
        <f>IF(Tabel1[[#This Row],[Inde eller ude?]]="Ude",(Tabel1[[#This Row],[Bredde ude]]/100)*(Tabel1[[#This Row],[Dybde ude]]/100)*Tabel1[[#This Row],[Antal]],0)</f>
        <v>0</v>
      </c>
      <c r="L335" s="103">
        <f>Tabel1[[#This Row],[Bredde inde]]*Tabel1[[#This Row],[Antal]]</f>
        <v>1</v>
      </c>
    </row>
    <row r="336" spans="1:12" x14ac:dyDescent="0.25">
      <c r="A336" s="4" t="s">
        <v>287</v>
      </c>
      <c r="B336" s="9" t="s">
        <v>14</v>
      </c>
      <c r="C336" s="13">
        <v>1</v>
      </c>
      <c r="D336" s="9" t="s">
        <v>54</v>
      </c>
      <c r="E336" s="98" t="s">
        <v>1444</v>
      </c>
      <c r="F336" s="9" t="s">
        <v>713</v>
      </c>
      <c r="G336" s="9"/>
      <c r="H336" s="9"/>
      <c r="I336" s="107">
        <v>1.1000000000000001</v>
      </c>
      <c r="J336" s="14"/>
      <c r="K336" s="15">
        <f>IF(Tabel1[[#This Row],[Inde eller ude?]]="Ude",(Tabel1[[#This Row],[Bredde ude]]/100)*(Tabel1[[#This Row],[Dybde ude]]/100)*Tabel1[[#This Row],[Antal]],0)</f>
        <v>0</v>
      </c>
      <c r="L336" s="103">
        <f>Tabel1[[#This Row],[Bredde inde]]*Tabel1[[#This Row],[Antal]]</f>
        <v>1.1000000000000001</v>
      </c>
    </row>
    <row r="337" spans="1:12" x14ac:dyDescent="0.25">
      <c r="A337" s="4" t="s">
        <v>288</v>
      </c>
      <c r="B337" s="9" t="s">
        <v>7</v>
      </c>
      <c r="C337" s="13">
        <v>1</v>
      </c>
      <c r="D337" s="9" t="s">
        <v>54</v>
      </c>
      <c r="E337" s="9" t="s">
        <v>11</v>
      </c>
      <c r="F337" s="9" t="s">
        <v>713</v>
      </c>
      <c r="G337" s="9"/>
      <c r="H337" s="9"/>
      <c r="I337" s="107">
        <v>1.1000000000000001</v>
      </c>
      <c r="J337" s="14"/>
      <c r="K337" s="15">
        <f>IF(Tabel1[[#This Row],[Inde eller ude?]]="Ude",(Tabel1[[#This Row],[Bredde ude]]/100)*(Tabel1[[#This Row],[Dybde ude]]/100)*Tabel1[[#This Row],[Antal]],0)</f>
        <v>0</v>
      </c>
      <c r="L337" s="103">
        <f>Tabel1[[#This Row],[Bredde inde]]*Tabel1[[#This Row],[Antal]]</f>
        <v>1.1000000000000001</v>
      </c>
    </row>
    <row r="338" spans="1:12" x14ac:dyDescent="0.25">
      <c r="A338" s="4" t="s">
        <v>1348</v>
      </c>
      <c r="B338" s="9" t="s">
        <v>8</v>
      </c>
      <c r="C338" s="13">
        <v>1</v>
      </c>
      <c r="D338" s="9" t="s">
        <v>54</v>
      </c>
      <c r="E338" s="9" t="s">
        <v>11</v>
      </c>
      <c r="F338" s="9" t="s">
        <v>713</v>
      </c>
      <c r="G338" s="9"/>
      <c r="H338" s="9"/>
      <c r="I338" s="107">
        <v>0.5</v>
      </c>
      <c r="J338" s="14"/>
      <c r="K338" s="15">
        <f>IF(Tabel1[[#This Row],[Inde eller ude?]]="Ude",(Tabel1[[#This Row],[Bredde ude]]/100)*(Tabel1[[#This Row],[Dybde ude]]/100)*Tabel1[[#This Row],[Antal]],0)</f>
        <v>0</v>
      </c>
      <c r="L338" s="103">
        <f>Tabel1[[#This Row],[Bredde inde]]*Tabel1[[#This Row],[Antal]]</f>
        <v>0.5</v>
      </c>
    </row>
    <row r="339" spans="1:12" x14ac:dyDescent="0.25">
      <c r="A339" s="4" t="s">
        <v>1349</v>
      </c>
      <c r="B339" s="98" t="s">
        <v>1445</v>
      </c>
      <c r="C339" s="13">
        <v>1</v>
      </c>
      <c r="D339" s="9" t="s">
        <v>60</v>
      </c>
      <c r="E339" s="9" t="s">
        <v>11</v>
      </c>
      <c r="F339" s="9" t="s">
        <v>713</v>
      </c>
      <c r="G339" s="9"/>
      <c r="H339" s="9"/>
      <c r="I339" s="107">
        <v>0.5</v>
      </c>
      <c r="J339" s="101"/>
      <c r="K339" s="15">
        <f>IF(Tabel1[[#This Row],[Inde eller ude?]]="Ude",(Tabel1[[#This Row],[Bredde ude]]/100)*(Tabel1[[#This Row],[Dybde ude]]/100)*Tabel1[[#This Row],[Antal]],0)</f>
        <v>0</v>
      </c>
      <c r="L339" s="103">
        <f>Tabel1[[#This Row],[Bredde inde]]*Tabel1[[#This Row],[Antal]]</f>
        <v>0.5</v>
      </c>
    </row>
    <row r="340" spans="1:12" x14ac:dyDescent="0.25">
      <c r="A340" s="4" t="s">
        <v>289</v>
      </c>
      <c r="B340" s="9" t="s">
        <v>6</v>
      </c>
      <c r="C340" s="13">
        <v>5</v>
      </c>
      <c r="D340" s="98" t="s">
        <v>56</v>
      </c>
      <c r="E340" s="98" t="s">
        <v>1177</v>
      </c>
      <c r="F340" s="9" t="s">
        <v>713</v>
      </c>
      <c r="G340" s="9"/>
      <c r="H340" s="9"/>
      <c r="I340" s="107">
        <v>0.5</v>
      </c>
      <c r="J340" s="101"/>
      <c r="K340" s="15">
        <f>IF(Tabel1[[#This Row],[Inde eller ude?]]="Ude",(Tabel1[[#This Row],[Bredde ude]]/100)*(Tabel1[[#This Row],[Dybde ude]]/100)*Tabel1[[#This Row],[Antal]],0)</f>
        <v>0</v>
      </c>
      <c r="L340" s="103">
        <f>Tabel1[[#This Row],[Bredde inde]]*Tabel1[[#This Row],[Antal]]</f>
        <v>2.5</v>
      </c>
    </row>
    <row r="341" spans="1:12" x14ac:dyDescent="0.25">
      <c r="A341" s="4" t="s">
        <v>290</v>
      </c>
      <c r="B341" s="98" t="s">
        <v>1475</v>
      </c>
      <c r="C341" s="99">
        <v>1</v>
      </c>
      <c r="D341" s="98" t="s">
        <v>56</v>
      </c>
      <c r="E341" s="98" t="s">
        <v>11</v>
      </c>
      <c r="F341" s="98" t="s">
        <v>713</v>
      </c>
      <c r="G341" s="9"/>
      <c r="H341" s="9"/>
      <c r="I341" s="107">
        <v>0.5</v>
      </c>
      <c r="J341" s="17"/>
      <c r="K341" s="15">
        <f>IF(Tabel1[[#This Row],[Inde eller ude?]]="Ude",(Tabel1[[#This Row],[Bredde ude]]/100)*(Tabel1[[#This Row],[Dybde ude]]/100)*Tabel1[[#This Row],[Antal]],0)</f>
        <v>0</v>
      </c>
      <c r="L341" s="103">
        <f>Tabel1[[#This Row],[Bredde inde]]*Tabel1[[#This Row],[Antal]]</f>
        <v>0.5</v>
      </c>
    </row>
    <row r="342" spans="1:12" x14ac:dyDescent="0.25">
      <c r="A342" s="4" t="s">
        <v>291</v>
      </c>
      <c r="B342" s="98" t="s">
        <v>1309</v>
      </c>
      <c r="C342" s="99">
        <v>1</v>
      </c>
      <c r="D342" s="98" t="s">
        <v>1310</v>
      </c>
      <c r="E342" s="98" t="s">
        <v>11</v>
      </c>
      <c r="F342" s="98" t="s">
        <v>713</v>
      </c>
      <c r="G342" s="9"/>
      <c r="H342" s="9"/>
      <c r="I342" s="17">
        <v>5</v>
      </c>
      <c r="J342" s="17"/>
      <c r="K342" s="15">
        <f>IF(Tabel1[[#This Row],[Inde eller ude?]]="Ude",(Tabel1[[#This Row],[Bredde ude]]/100)*(Tabel1[[#This Row],[Dybde ude]]/100)*Tabel1[[#This Row],[Antal]],0)</f>
        <v>0</v>
      </c>
      <c r="L342" s="103">
        <f>Tabel1[[#This Row],[Bredde inde]]*Tabel1[[#This Row],[Antal]]</f>
        <v>5</v>
      </c>
    </row>
    <row r="343" spans="1:12" x14ac:dyDescent="0.25">
      <c r="A343" s="4" t="s">
        <v>292</v>
      </c>
      <c r="B343" s="98" t="s">
        <v>0</v>
      </c>
      <c r="C343" s="13">
        <v>8</v>
      </c>
      <c r="D343" s="9" t="s">
        <v>58</v>
      </c>
      <c r="E343" s="98" t="s">
        <v>1177</v>
      </c>
      <c r="F343" s="9" t="s">
        <v>713</v>
      </c>
      <c r="G343" s="9"/>
      <c r="H343" s="9"/>
      <c r="I343" s="107">
        <v>1.1000000000000001</v>
      </c>
      <c r="J343" s="14"/>
      <c r="K343" s="15">
        <f>IF(Tabel1[[#This Row],[Inde eller ude?]]="Ude",(Tabel1[[#This Row],[Bredde ude]]/100)*(Tabel1[[#This Row],[Dybde ude]]/100)*Tabel1[[#This Row],[Antal]],0)</f>
        <v>0</v>
      </c>
      <c r="L343" s="103">
        <f>Tabel1[[#This Row],[Bredde inde]]*Tabel1[[#This Row],[Antal]]</f>
        <v>8.8000000000000007</v>
      </c>
    </row>
    <row r="344" spans="1:12" x14ac:dyDescent="0.25">
      <c r="A344" s="4" t="s">
        <v>293</v>
      </c>
      <c r="B344" s="9" t="s">
        <v>1</v>
      </c>
      <c r="C344" s="13">
        <v>3</v>
      </c>
      <c r="D344" s="9" t="s">
        <v>54</v>
      </c>
      <c r="E344" s="98" t="s">
        <v>11</v>
      </c>
      <c r="F344" s="9" t="s">
        <v>713</v>
      </c>
      <c r="G344" s="9"/>
      <c r="H344" s="9"/>
      <c r="I344" s="107">
        <v>1.1000000000000001</v>
      </c>
      <c r="J344" s="14"/>
      <c r="K344" s="15">
        <f>IF(Tabel1[[#This Row],[Inde eller ude?]]="Ude",(Tabel1[[#This Row],[Bredde ude]]/100)*(Tabel1[[#This Row],[Dybde ude]]/100)*Tabel1[[#This Row],[Antal]],0)</f>
        <v>0</v>
      </c>
      <c r="L344" s="103">
        <f>Tabel1[[#This Row],[Bredde inde]]*Tabel1[[#This Row],[Antal]]</f>
        <v>3.3000000000000003</v>
      </c>
    </row>
    <row r="345" spans="1:12" x14ac:dyDescent="0.25">
      <c r="A345" s="4" t="s">
        <v>294</v>
      </c>
      <c r="B345" s="9" t="s">
        <v>2</v>
      </c>
      <c r="C345" s="13">
        <v>1</v>
      </c>
      <c r="D345" s="9" t="s">
        <v>54</v>
      </c>
      <c r="E345" s="98" t="s">
        <v>11</v>
      </c>
      <c r="F345" s="9" t="s">
        <v>713</v>
      </c>
      <c r="G345" s="9"/>
      <c r="H345" s="9"/>
      <c r="I345" s="107">
        <v>1.1000000000000001</v>
      </c>
      <c r="J345" s="14"/>
      <c r="K345" s="15">
        <f>IF(Tabel1[[#This Row],[Inde eller ude?]]="Ude",(Tabel1[[#This Row],[Bredde ude]]/100)*(Tabel1[[#This Row],[Dybde ude]]/100)*Tabel1[[#This Row],[Antal]],0)</f>
        <v>0</v>
      </c>
      <c r="L345" s="103">
        <f>Tabel1[[#This Row],[Bredde inde]]*Tabel1[[#This Row],[Antal]]</f>
        <v>1.1000000000000001</v>
      </c>
    </row>
    <row r="346" spans="1:12" x14ac:dyDescent="0.25">
      <c r="A346" s="4" t="s">
        <v>295</v>
      </c>
      <c r="B346" s="9" t="s">
        <v>3</v>
      </c>
      <c r="C346" s="13">
        <v>2</v>
      </c>
      <c r="D346" s="9" t="s">
        <v>58</v>
      </c>
      <c r="E346" s="9" t="s">
        <v>11</v>
      </c>
      <c r="F346" s="9" t="s">
        <v>713</v>
      </c>
      <c r="G346" s="9"/>
      <c r="H346" s="9"/>
      <c r="I346" s="107">
        <v>1.1000000000000001</v>
      </c>
      <c r="J346" s="14"/>
      <c r="K346" s="15">
        <f>IF(Tabel1[[#This Row],[Inde eller ude?]]="Ude",(Tabel1[[#This Row],[Bredde ude]]/100)*(Tabel1[[#This Row],[Dybde ude]]/100)*Tabel1[[#This Row],[Antal]],0)</f>
        <v>0</v>
      </c>
      <c r="L346" s="103">
        <f>Tabel1[[#This Row],[Bredde inde]]*Tabel1[[#This Row],[Antal]]</f>
        <v>2.2000000000000002</v>
      </c>
    </row>
    <row r="347" spans="1:12" x14ac:dyDescent="0.25">
      <c r="A347" s="4" t="s">
        <v>296</v>
      </c>
      <c r="B347" s="9" t="s">
        <v>4</v>
      </c>
      <c r="C347" s="13">
        <v>1</v>
      </c>
      <c r="D347" s="9" t="s">
        <v>55</v>
      </c>
      <c r="E347" s="9" t="s">
        <v>11</v>
      </c>
      <c r="F347" s="9" t="s">
        <v>713</v>
      </c>
      <c r="G347" s="9"/>
      <c r="H347" s="9"/>
      <c r="I347" s="107">
        <v>1.1000000000000001</v>
      </c>
      <c r="J347" s="14"/>
      <c r="K347" s="15">
        <f>IF(Tabel1[[#This Row],[Inde eller ude?]]="Ude",(Tabel1[[#This Row],[Bredde ude]]/100)*(Tabel1[[#This Row],[Dybde ude]]/100)*Tabel1[[#This Row],[Antal]],0)</f>
        <v>0</v>
      </c>
      <c r="L347" s="103">
        <f>Tabel1[[#This Row],[Bredde inde]]*Tabel1[[#This Row],[Antal]]</f>
        <v>1.1000000000000001</v>
      </c>
    </row>
    <row r="348" spans="1:12" x14ac:dyDescent="0.25">
      <c r="A348" s="4" t="s">
        <v>297</v>
      </c>
      <c r="B348" s="9" t="s">
        <v>5</v>
      </c>
      <c r="C348" s="13">
        <v>1</v>
      </c>
      <c r="D348" s="9" t="s">
        <v>58</v>
      </c>
      <c r="E348" s="9" t="s">
        <v>11</v>
      </c>
      <c r="F348" s="9" t="s">
        <v>713</v>
      </c>
      <c r="G348" s="9"/>
      <c r="H348" s="9"/>
      <c r="I348" s="107">
        <v>1.1000000000000001</v>
      </c>
      <c r="J348" s="14"/>
      <c r="K348" s="15">
        <f>IF(Tabel1[[#This Row],[Inde eller ude?]]="Ude",(Tabel1[[#This Row],[Bredde ude]]/100)*(Tabel1[[#This Row],[Dybde ude]]/100)*Tabel1[[#This Row],[Antal]],0)</f>
        <v>0</v>
      </c>
      <c r="L348" s="103">
        <f>Tabel1[[#This Row],[Bredde inde]]*Tabel1[[#This Row],[Antal]]</f>
        <v>1.1000000000000001</v>
      </c>
    </row>
    <row r="349" spans="1:12" x14ac:dyDescent="0.25">
      <c r="A349" s="4" t="s">
        <v>298</v>
      </c>
      <c r="B349" s="98" t="s">
        <v>1147</v>
      </c>
      <c r="C349" s="13">
        <v>1</v>
      </c>
      <c r="D349" s="98" t="s">
        <v>54</v>
      </c>
      <c r="E349" s="9" t="s">
        <v>11</v>
      </c>
      <c r="F349" s="9" t="s">
        <v>713</v>
      </c>
      <c r="G349" s="9"/>
      <c r="H349" s="9"/>
      <c r="I349" s="107">
        <v>1.1000000000000001</v>
      </c>
      <c r="J349" s="14"/>
      <c r="K349" s="15">
        <f>IF(Tabel1[[#This Row],[Inde eller ude?]]="Ude",(Tabel1[[#This Row],[Bredde ude]]/100)*(Tabel1[[#This Row],[Dybde ude]]/100)*Tabel1[[#This Row],[Antal]],0)</f>
        <v>0</v>
      </c>
      <c r="L349" s="103">
        <f>Tabel1[[#This Row],[Bredde inde]]*Tabel1[[#This Row],[Antal]]</f>
        <v>1.1000000000000001</v>
      </c>
    </row>
    <row r="350" spans="1:12" x14ac:dyDescent="0.25">
      <c r="A350" s="4" t="s">
        <v>918</v>
      </c>
      <c r="B350" s="98" t="s">
        <v>1294</v>
      </c>
      <c r="C350" s="13">
        <v>1</v>
      </c>
      <c r="D350" s="98" t="s">
        <v>1356</v>
      </c>
      <c r="E350" s="9" t="s">
        <v>11</v>
      </c>
      <c r="F350" s="9" t="s">
        <v>713</v>
      </c>
      <c r="G350" s="9"/>
      <c r="H350" s="9"/>
      <c r="I350" s="107">
        <v>1</v>
      </c>
      <c r="J350" s="14"/>
      <c r="K350" s="15">
        <f>IF(Tabel1[[#This Row],[Inde eller ude?]]="Ude",(Tabel1[[#This Row],[Bredde ude]]/100)*(Tabel1[[#This Row],[Dybde ude]]/100)*Tabel1[[#This Row],[Antal]],0)</f>
        <v>0</v>
      </c>
      <c r="L350" s="103">
        <f>Tabel1[[#This Row],[Bredde inde]]*Tabel1[[#This Row],[Antal]]</f>
        <v>1</v>
      </c>
    </row>
    <row r="351" spans="1:12" x14ac:dyDescent="0.25">
      <c r="A351" s="4" t="s">
        <v>299</v>
      </c>
      <c r="B351" s="9" t="s">
        <v>14</v>
      </c>
      <c r="C351" s="13">
        <v>1</v>
      </c>
      <c r="D351" s="9" t="s">
        <v>54</v>
      </c>
      <c r="E351" s="98" t="s">
        <v>1444</v>
      </c>
      <c r="F351" s="9" t="s">
        <v>713</v>
      </c>
      <c r="G351" s="9"/>
      <c r="H351" s="9"/>
      <c r="I351" s="107">
        <v>1.1000000000000001</v>
      </c>
      <c r="J351" s="14"/>
      <c r="K351" s="15">
        <f>IF(Tabel1[[#This Row],[Inde eller ude?]]="Ude",(Tabel1[[#This Row],[Bredde ude]]/100)*(Tabel1[[#This Row],[Dybde ude]]/100)*Tabel1[[#This Row],[Antal]],0)</f>
        <v>0</v>
      </c>
      <c r="L351" s="103">
        <f>Tabel1[[#This Row],[Bredde inde]]*Tabel1[[#This Row],[Antal]]</f>
        <v>1.1000000000000001</v>
      </c>
    </row>
    <row r="352" spans="1:12" x14ac:dyDescent="0.25">
      <c r="A352" s="4" t="s">
        <v>300</v>
      </c>
      <c r="B352" s="9" t="s">
        <v>7</v>
      </c>
      <c r="C352" s="13">
        <v>1</v>
      </c>
      <c r="D352" s="9" t="s">
        <v>57</v>
      </c>
      <c r="E352" s="9" t="s">
        <v>11</v>
      </c>
      <c r="F352" s="9" t="s">
        <v>713</v>
      </c>
      <c r="G352" s="9"/>
      <c r="H352" s="9"/>
      <c r="I352" s="107">
        <v>0.5</v>
      </c>
      <c r="J352" s="14"/>
      <c r="K352" s="15">
        <f>IF(Tabel1[[#This Row],[Inde eller ude?]]="Ude",(Tabel1[[#This Row],[Bredde ude]]/100)*(Tabel1[[#This Row],[Dybde ude]]/100)*Tabel1[[#This Row],[Antal]],0)</f>
        <v>0</v>
      </c>
      <c r="L352" s="103">
        <f>Tabel1[[#This Row],[Bredde inde]]*Tabel1[[#This Row],[Antal]]</f>
        <v>0.5</v>
      </c>
    </row>
    <row r="353" spans="1:12" x14ac:dyDescent="0.25">
      <c r="A353" s="4" t="s">
        <v>1350</v>
      </c>
      <c r="B353" s="9" t="s">
        <v>8</v>
      </c>
      <c r="C353" s="13">
        <v>1</v>
      </c>
      <c r="D353" s="9" t="s">
        <v>54</v>
      </c>
      <c r="E353" s="9" t="s">
        <v>11</v>
      </c>
      <c r="F353" s="9" t="s">
        <v>713</v>
      </c>
      <c r="G353" s="9"/>
      <c r="H353" s="9"/>
      <c r="I353" s="107">
        <v>0.5</v>
      </c>
      <c r="J353" s="14"/>
      <c r="K353" s="15">
        <f>IF(Tabel1[[#This Row],[Inde eller ude?]]="Ude",(Tabel1[[#This Row],[Bredde ude]]/100)*(Tabel1[[#This Row],[Dybde ude]]/100)*Tabel1[[#This Row],[Antal]],0)</f>
        <v>0</v>
      </c>
      <c r="L353" s="103">
        <f>Tabel1[[#This Row],[Bredde inde]]*Tabel1[[#This Row],[Antal]]</f>
        <v>0.5</v>
      </c>
    </row>
    <row r="354" spans="1:12" x14ac:dyDescent="0.25">
      <c r="A354" s="4" t="s">
        <v>1351</v>
      </c>
      <c r="B354" s="98" t="s">
        <v>1445</v>
      </c>
      <c r="C354" s="13">
        <v>1</v>
      </c>
      <c r="D354" s="9" t="s">
        <v>60</v>
      </c>
      <c r="E354" s="9" t="s">
        <v>11</v>
      </c>
      <c r="F354" s="9" t="s">
        <v>713</v>
      </c>
      <c r="G354" s="9"/>
      <c r="H354" s="9"/>
      <c r="I354" s="107">
        <v>0.5</v>
      </c>
      <c r="J354" s="101"/>
      <c r="K354" s="15">
        <f>IF(Tabel1[[#This Row],[Inde eller ude?]]="Ude",(Tabel1[[#This Row],[Bredde ude]]/100)*(Tabel1[[#This Row],[Dybde ude]]/100)*Tabel1[[#This Row],[Antal]],0)</f>
        <v>0</v>
      </c>
      <c r="L354" s="103">
        <f>Tabel1[[#This Row],[Bredde inde]]*Tabel1[[#This Row],[Antal]]</f>
        <v>0.5</v>
      </c>
    </row>
    <row r="355" spans="1:12" x14ac:dyDescent="0.25">
      <c r="A355" s="4" t="s">
        <v>301</v>
      </c>
      <c r="B355" s="9" t="s">
        <v>6</v>
      </c>
      <c r="C355" s="13">
        <v>5</v>
      </c>
      <c r="D355" s="98" t="s">
        <v>56</v>
      </c>
      <c r="E355" s="98" t="s">
        <v>1177</v>
      </c>
      <c r="F355" s="9" t="s">
        <v>713</v>
      </c>
      <c r="G355" s="9"/>
      <c r="H355" s="9"/>
      <c r="I355" s="107">
        <v>0.5</v>
      </c>
      <c r="J355" s="101"/>
      <c r="K355" s="15">
        <f>IF(Tabel1[[#This Row],[Inde eller ude?]]="Ude",(Tabel1[[#This Row],[Bredde ude]]/100)*(Tabel1[[#This Row],[Dybde ude]]/100)*Tabel1[[#This Row],[Antal]],0)</f>
        <v>0</v>
      </c>
      <c r="L355" s="103">
        <f>Tabel1[[#This Row],[Bredde inde]]*Tabel1[[#This Row],[Antal]]</f>
        <v>2.5</v>
      </c>
    </row>
    <row r="356" spans="1:12" x14ac:dyDescent="0.25">
      <c r="A356" s="4" t="s">
        <v>302</v>
      </c>
      <c r="B356" s="98" t="s">
        <v>1475</v>
      </c>
      <c r="C356" s="99">
        <v>1</v>
      </c>
      <c r="D356" s="98" t="s">
        <v>56</v>
      </c>
      <c r="E356" s="98" t="s">
        <v>11</v>
      </c>
      <c r="F356" s="98" t="s">
        <v>713</v>
      </c>
      <c r="G356" s="9"/>
      <c r="H356" s="9"/>
      <c r="I356" s="107">
        <v>0.5</v>
      </c>
      <c r="J356" s="17"/>
      <c r="K356" s="15">
        <f>IF(Tabel1[[#This Row],[Inde eller ude?]]="Ude",(Tabel1[[#This Row],[Bredde ude]]/100)*(Tabel1[[#This Row],[Dybde ude]]/100)*Tabel1[[#This Row],[Antal]],0)</f>
        <v>0</v>
      </c>
      <c r="L356" s="103">
        <f>Tabel1[[#This Row],[Bredde inde]]*Tabel1[[#This Row],[Antal]]</f>
        <v>0.5</v>
      </c>
    </row>
    <row r="357" spans="1:12" x14ac:dyDescent="0.25">
      <c r="A357" s="4" t="s">
        <v>303</v>
      </c>
      <c r="B357" s="98" t="s">
        <v>1309</v>
      </c>
      <c r="C357" s="99">
        <v>1</v>
      </c>
      <c r="D357" s="98" t="s">
        <v>1310</v>
      </c>
      <c r="E357" s="98" t="s">
        <v>11</v>
      </c>
      <c r="F357" s="98" t="s">
        <v>713</v>
      </c>
      <c r="G357" s="9"/>
      <c r="H357" s="9"/>
      <c r="I357" s="17">
        <v>5</v>
      </c>
      <c r="J357" s="17"/>
      <c r="K357" s="15">
        <f>IF(Tabel1[[#This Row],[Inde eller ude?]]="Ude",(Tabel1[[#This Row],[Bredde ude]]/100)*(Tabel1[[#This Row],[Dybde ude]]/100)*Tabel1[[#This Row],[Antal]],0)</f>
        <v>0</v>
      </c>
      <c r="L357" s="103">
        <f>Tabel1[[#This Row],[Bredde inde]]*Tabel1[[#This Row],[Antal]]</f>
        <v>5</v>
      </c>
    </row>
    <row r="358" spans="1:12" x14ac:dyDescent="0.25">
      <c r="A358" s="4" t="s">
        <v>304</v>
      </c>
      <c r="B358" s="98" t="s">
        <v>0</v>
      </c>
      <c r="C358" s="13">
        <v>9</v>
      </c>
      <c r="D358" s="9" t="s">
        <v>58</v>
      </c>
      <c r="E358" s="98" t="s">
        <v>1177</v>
      </c>
      <c r="F358" s="9" t="s">
        <v>713</v>
      </c>
      <c r="G358" s="9"/>
      <c r="H358" s="9"/>
      <c r="I358" s="107">
        <v>1.1000000000000001</v>
      </c>
      <c r="J358" s="14"/>
      <c r="K358" s="15">
        <f>IF(Tabel1[[#This Row],[Inde eller ude?]]="Ude",(Tabel1[[#This Row],[Bredde ude]]/100)*(Tabel1[[#This Row],[Dybde ude]]/100)*Tabel1[[#This Row],[Antal]],0)</f>
        <v>0</v>
      </c>
      <c r="L358" s="103">
        <f>Tabel1[[#This Row],[Bredde inde]]*Tabel1[[#This Row],[Antal]]</f>
        <v>9.9</v>
      </c>
    </row>
    <row r="359" spans="1:12" x14ac:dyDescent="0.25">
      <c r="A359" s="4" t="s">
        <v>305</v>
      </c>
      <c r="B359" s="9" t="s">
        <v>1</v>
      </c>
      <c r="C359" s="13">
        <v>4</v>
      </c>
      <c r="D359" s="9" t="s">
        <v>54</v>
      </c>
      <c r="E359" s="98" t="s">
        <v>11</v>
      </c>
      <c r="F359" s="9" t="s">
        <v>713</v>
      </c>
      <c r="G359" s="9"/>
      <c r="H359" s="9"/>
      <c r="I359" s="107">
        <v>1.1000000000000001</v>
      </c>
      <c r="J359" s="14"/>
      <c r="K359" s="15">
        <f>IF(Tabel1[[#This Row],[Inde eller ude?]]="Ude",(Tabel1[[#This Row],[Bredde ude]]/100)*(Tabel1[[#This Row],[Dybde ude]]/100)*Tabel1[[#This Row],[Antal]],0)</f>
        <v>0</v>
      </c>
      <c r="L359" s="103">
        <f>Tabel1[[#This Row],[Bredde inde]]*Tabel1[[#This Row],[Antal]]</f>
        <v>4.4000000000000004</v>
      </c>
    </row>
    <row r="360" spans="1:12" x14ac:dyDescent="0.25">
      <c r="A360" s="4" t="s">
        <v>306</v>
      </c>
      <c r="B360" s="9" t="s">
        <v>2</v>
      </c>
      <c r="C360" s="13">
        <v>1</v>
      </c>
      <c r="D360" s="9" t="s">
        <v>54</v>
      </c>
      <c r="E360" s="98" t="s">
        <v>11</v>
      </c>
      <c r="F360" s="9" t="s">
        <v>713</v>
      </c>
      <c r="G360" s="9"/>
      <c r="H360" s="9"/>
      <c r="I360" s="107">
        <v>1.1000000000000001</v>
      </c>
      <c r="J360" s="14"/>
      <c r="K360" s="15">
        <f>IF(Tabel1[[#This Row],[Inde eller ude?]]="Ude",(Tabel1[[#This Row],[Bredde ude]]/100)*(Tabel1[[#This Row],[Dybde ude]]/100)*Tabel1[[#This Row],[Antal]],0)</f>
        <v>0</v>
      </c>
      <c r="L360" s="103">
        <f>Tabel1[[#This Row],[Bredde inde]]*Tabel1[[#This Row],[Antal]]</f>
        <v>1.1000000000000001</v>
      </c>
    </row>
    <row r="361" spans="1:12" x14ac:dyDescent="0.25">
      <c r="A361" s="4" t="s">
        <v>307</v>
      </c>
      <c r="B361" s="9" t="s">
        <v>3</v>
      </c>
      <c r="C361" s="13">
        <v>3</v>
      </c>
      <c r="D361" s="9" t="s">
        <v>58</v>
      </c>
      <c r="E361" s="9" t="s">
        <v>11</v>
      </c>
      <c r="F361" s="9" t="s">
        <v>713</v>
      </c>
      <c r="G361" s="9"/>
      <c r="H361" s="9"/>
      <c r="I361" s="107">
        <v>1.1000000000000001</v>
      </c>
      <c r="J361" s="14"/>
      <c r="K361" s="15">
        <f>IF(Tabel1[[#This Row],[Inde eller ude?]]="Ude",(Tabel1[[#This Row],[Bredde ude]]/100)*(Tabel1[[#This Row],[Dybde ude]]/100)*Tabel1[[#This Row],[Antal]],0)</f>
        <v>0</v>
      </c>
      <c r="L361" s="103">
        <f>Tabel1[[#This Row],[Bredde inde]]*Tabel1[[#This Row],[Antal]]</f>
        <v>3.3000000000000003</v>
      </c>
    </row>
    <row r="362" spans="1:12" x14ac:dyDescent="0.25">
      <c r="A362" s="4" t="s">
        <v>308</v>
      </c>
      <c r="B362" s="9" t="s">
        <v>4</v>
      </c>
      <c r="C362" s="13">
        <v>1</v>
      </c>
      <c r="D362" s="9" t="s">
        <v>55</v>
      </c>
      <c r="E362" s="9" t="s">
        <v>11</v>
      </c>
      <c r="F362" s="9" t="s">
        <v>713</v>
      </c>
      <c r="G362" s="9"/>
      <c r="H362" s="9"/>
      <c r="I362" s="107">
        <v>1.1000000000000001</v>
      </c>
      <c r="J362" s="14"/>
      <c r="K362" s="15">
        <f>IF(Tabel1[[#This Row],[Inde eller ude?]]="Ude",(Tabel1[[#This Row],[Bredde ude]]/100)*(Tabel1[[#This Row],[Dybde ude]]/100)*Tabel1[[#This Row],[Antal]],0)</f>
        <v>0</v>
      </c>
      <c r="L362" s="103">
        <f>Tabel1[[#This Row],[Bredde inde]]*Tabel1[[#This Row],[Antal]]</f>
        <v>1.1000000000000001</v>
      </c>
    </row>
    <row r="363" spans="1:12" x14ac:dyDescent="0.25">
      <c r="A363" s="4" t="s">
        <v>309</v>
      </c>
      <c r="B363" s="9" t="s">
        <v>5</v>
      </c>
      <c r="C363" s="13">
        <v>1</v>
      </c>
      <c r="D363" s="9" t="s">
        <v>59</v>
      </c>
      <c r="E363" s="9" t="s">
        <v>11</v>
      </c>
      <c r="F363" s="9" t="s">
        <v>713</v>
      </c>
      <c r="G363" s="9"/>
      <c r="H363" s="9"/>
      <c r="I363" s="107">
        <v>0.5</v>
      </c>
      <c r="J363" s="14"/>
      <c r="K363" s="15">
        <f>IF(Tabel1[[#This Row],[Inde eller ude?]]="Ude",(Tabel1[[#This Row],[Bredde ude]]/100)*(Tabel1[[#This Row],[Dybde ude]]/100)*Tabel1[[#This Row],[Antal]],0)</f>
        <v>0</v>
      </c>
      <c r="L363" s="103">
        <f>Tabel1[[#This Row],[Bredde inde]]*Tabel1[[#This Row],[Antal]]</f>
        <v>0.5</v>
      </c>
    </row>
    <row r="364" spans="1:12" x14ac:dyDescent="0.25">
      <c r="A364" s="4" t="s">
        <v>310</v>
      </c>
      <c r="B364" s="98" t="s">
        <v>1147</v>
      </c>
      <c r="C364" s="13">
        <v>1</v>
      </c>
      <c r="D364" s="98" t="s">
        <v>54</v>
      </c>
      <c r="E364" s="9" t="s">
        <v>11</v>
      </c>
      <c r="F364" s="9" t="s">
        <v>713</v>
      </c>
      <c r="G364" s="9"/>
      <c r="H364" s="9"/>
      <c r="I364" s="107">
        <v>1.1000000000000001</v>
      </c>
      <c r="J364" s="14"/>
      <c r="K364" s="15">
        <f>IF(Tabel1[[#This Row],[Inde eller ude?]]="Ude",(Tabel1[[#This Row],[Bredde ude]]/100)*(Tabel1[[#This Row],[Dybde ude]]/100)*Tabel1[[#This Row],[Antal]],0)</f>
        <v>0</v>
      </c>
      <c r="L364" s="103">
        <f>Tabel1[[#This Row],[Bredde inde]]*Tabel1[[#This Row],[Antal]]</f>
        <v>1.1000000000000001</v>
      </c>
    </row>
    <row r="365" spans="1:12" x14ac:dyDescent="0.25">
      <c r="A365" s="4" t="s">
        <v>920</v>
      </c>
      <c r="B365" s="98" t="s">
        <v>1294</v>
      </c>
      <c r="C365" s="13">
        <v>1</v>
      </c>
      <c r="D365" s="98" t="s">
        <v>1356</v>
      </c>
      <c r="E365" s="9" t="s">
        <v>11</v>
      </c>
      <c r="F365" s="9" t="s">
        <v>713</v>
      </c>
      <c r="G365" s="9"/>
      <c r="H365" s="9"/>
      <c r="I365" s="107">
        <v>1</v>
      </c>
      <c r="J365" s="14"/>
      <c r="K365" s="15">
        <f>IF(Tabel1[[#This Row],[Inde eller ude?]]="Ude",(Tabel1[[#This Row],[Bredde ude]]/100)*(Tabel1[[#This Row],[Dybde ude]]/100)*Tabel1[[#This Row],[Antal]],0)</f>
        <v>0</v>
      </c>
      <c r="L365" s="103">
        <f>Tabel1[[#This Row],[Bredde inde]]*Tabel1[[#This Row],[Antal]]</f>
        <v>1</v>
      </c>
    </row>
    <row r="366" spans="1:12" x14ac:dyDescent="0.25">
      <c r="A366" s="4" t="s">
        <v>311</v>
      </c>
      <c r="B366" s="9" t="s">
        <v>14</v>
      </c>
      <c r="C366" s="13">
        <v>1</v>
      </c>
      <c r="D366" s="9" t="s">
        <v>54</v>
      </c>
      <c r="E366" s="98" t="s">
        <v>1444</v>
      </c>
      <c r="F366" s="9" t="s">
        <v>713</v>
      </c>
      <c r="G366" s="9"/>
      <c r="H366" s="9"/>
      <c r="I366" s="107">
        <v>1.1000000000000001</v>
      </c>
      <c r="J366" s="14"/>
      <c r="K366" s="15">
        <f>IF(Tabel1[[#This Row],[Inde eller ude?]]="Ude",(Tabel1[[#This Row],[Bredde ude]]/100)*(Tabel1[[#This Row],[Dybde ude]]/100)*Tabel1[[#This Row],[Antal]],0)</f>
        <v>0</v>
      </c>
      <c r="L366" s="103">
        <f>Tabel1[[#This Row],[Bredde inde]]*Tabel1[[#This Row],[Antal]]</f>
        <v>1.1000000000000001</v>
      </c>
    </row>
    <row r="367" spans="1:12" x14ac:dyDescent="0.25">
      <c r="A367" s="4" t="s">
        <v>312</v>
      </c>
      <c r="B367" s="9" t="s">
        <v>7</v>
      </c>
      <c r="C367" s="13">
        <v>1</v>
      </c>
      <c r="D367" s="9" t="s">
        <v>57</v>
      </c>
      <c r="E367" s="9" t="s">
        <v>11</v>
      </c>
      <c r="F367" s="9" t="s">
        <v>713</v>
      </c>
      <c r="G367" s="9"/>
      <c r="H367" s="9"/>
      <c r="I367" s="107">
        <v>0.5</v>
      </c>
      <c r="J367" s="14"/>
      <c r="K367" s="15">
        <f>IF(Tabel1[[#This Row],[Inde eller ude?]]="Ude",(Tabel1[[#This Row],[Bredde ude]]/100)*(Tabel1[[#This Row],[Dybde ude]]/100)*Tabel1[[#This Row],[Antal]],0)</f>
        <v>0</v>
      </c>
      <c r="L367" s="103">
        <f>Tabel1[[#This Row],[Bredde inde]]*Tabel1[[#This Row],[Antal]]</f>
        <v>0.5</v>
      </c>
    </row>
    <row r="368" spans="1:12" x14ac:dyDescent="0.25">
      <c r="A368" s="4" t="s">
        <v>1352</v>
      </c>
      <c r="B368" s="9" t="s">
        <v>8</v>
      </c>
      <c r="C368" s="13">
        <v>1</v>
      </c>
      <c r="D368" s="9" t="s">
        <v>54</v>
      </c>
      <c r="E368" s="9" t="s">
        <v>11</v>
      </c>
      <c r="F368" s="9" t="s">
        <v>713</v>
      </c>
      <c r="G368" s="9"/>
      <c r="H368" s="9"/>
      <c r="I368" s="107">
        <v>0.5</v>
      </c>
      <c r="J368" s="14"/>
      <c r="K368" s="15">
        <f>IF(Tabel1[[#This Row],[Inde eller ude?]]="Ude",(Tabel1[[#This Row],[Bredde ude]]/100)*(Tabel1[[#This Row],[Dybde ude]]/100)*Tabel1[[#This Row],[Antal]],0)</f>
        <v>0</v>
      </c>
      <c r="L368" s="103">
        <f>Tabel1[[#This Row],[Bredde inde]]*Tabel1[[#This Row],[Antal]]</f>
        <v>0.5</v>
      </c>
    </row>
    <row r="369" spans="1:12" x14ac:dyDescent="0.25">
      <c r="A369" s="4" t="s">
        <v>1353</v>
      </c>
      <c r="B369" s="98" t="s">
        <v>1445</v>
      </c>
      <c r="C369" s="13">
        <v>1</v>
      </c>
      <c r="D369" s="9" t="s">
        <v>60</v>
      </c>
      <c r="E369" s="9" t="s">
        <v>11</v>
      </c>
      <c r="F369" s="9" t="s">
        <v>713</v>
      </c>
      <c r="G369" s="9"/>
      <c r="H369" s="9"/>
      <c r="I369" s="107">
        <v>0.5</v>
      </c>
      <c r="J369" s="101"/>
      <c r="K369" s="15">
        <f>IF(Tabel1[[#This Row],[Inde eller ude?]]="Ude",(Tabel1[[#This Row],[Bredde ude]]/100)*(Tabel1[[#This Row],[Dybde ude]]/100)*Tabel1[[#This Row],[Antal]],0)</f>
        <v>0</v>
      </c>
      <c r="L369" s="103">
        <f>Tabel1[[#This Row],[Bredde inde]]*Tabel1[[#This Row],[Antal]]</f>
        <v>0.5</v>
      </c>
    </row>
    <row r="370" spans="1:12" x14ac:dyDescent="0.25">
      <c r="A370" s="4" t="s">
        <v>313</v>
      </c>
      <c r="B370" s="9" t="s">
        <v>6</v>
      </c>
      <c r="C370" s="13">
        <v>6</v>
      </c>
      <c r="D370" s="98" t="s">
        <v>56</v>
      </c>
      <c r="E370" s="98" t="s">
        <v>1177</v>
      </c>
      <c r="F370" s="9" t="s">
        <v>713</v>
      </c>
      <c r="G370" s="9"/>
      <c r="H370" s="9"/>
      <c r="I370" s="107">
        <v>0.5</v>
      </c>
      <c r="J370" s="101"/>
      <c r="K370" s="15">
        <f>IF(Tabel1[[#This Row],[Inde eller ude?]]="Ude",(Tabel1[[#This Row],[Bredde ude]]/100)*(Tabel1[[#This Row],[Dybde ude]]/100)*Tabel1[[#This Row],[Antal]],0)</f>
        <v>0</v>
      </c>
      <c r="L370" s="103">
        <f>Tabel1[[#This Row],[Bredde inde]]*Tabel1[[#This Row],[Antal]]</f>
        <v>3</v>
      </c>
    </row>
    <row r="371" spans="1:12" x14ac:dyDescent="0.25">
      <c r="A371" s="4" t="s">
        <v>314</v>
      </c>
      <c r="B371" s="98" t="s">
        <v>1475</v>
      </c>
      <c r="C371" s="99">
        <v>1</v>
      </c>
      <c r="D371" s="98" t="s">
        <v>56</v>
      </c>
      <c r="E371" s="98" t="s">
        <v>11</v>
      </c>
      <c r="F371" s="98" t="s">
        <v>713</v>
      </c>
      <c r="G371" s="9"/>
      <c r="H371" s="9"/>
      <c r="I371" s="107">
        <v>0.5</v>
      </c>
      <c r="J371" s="17"/>
      <c r="K371" s="15">
        <f>IF(Tabel1[[#This Row],[Inde eller ude?]]="Ude",(Tabel1[[#This Row],[Bredde ude]]/100)*(Tabel1[[#This Row],[Dybde ude]]/100)*Tabel1[[#This Row],[Antal]],0)</f>
        <v>0</v>
      </c>
      <c r="L371" s="103">
        <f>Tabel1[[#This Row],[Bredde inde]]*Tabel1[[#This Row],[Antal]]</f>
        <v>0.5</v>
      </c>
    </row>
    <row r="372" spans="1:12" x14ac:dyDescent="0.25">
      <c r="A372" s="4" t="s">
        <v>315</v>
      </c>
      <c r="B372" s="98" t="s">
        <v>1309</v>
      </c>
      <c r="C372" s="99">
        <v>1</v>
      </c>
      <c r="D372" s="98" t="s">
        <v>1310</v>
      </c>
      <c r="E372" s="98" t="s">
        <v>11</v>
      </c>
      <c r="F372" s="98" t="s">
        <v>713</v>
      </c>
      <c r="G372" s="9"/>
      <c r="H372" s="9"/>
      <c r="I372" s="17">
        <v>5</v>
      </c>
      <c r="J372" s="17"/>
      <c r="K372" s="15">
        <f>IF(Tabel1[[#This Row],[Inde eller ude?]]="Ude",(Tabel1[[#This Row],[Bredde ude]]/100)*(Tabel1[[#This Row],[Dybde ude]]/100)*Tabel1[[#This Row],[Antal]],0)</f>
        <v>0</v>
      </c>
      <c r="L372" s="103">
        <f>Tabel1[[#This Row],[Bredde inde]]*Tabel1[[#This Row],[Antal]]</f>
        <v>5</v>
      </c>
    </row>
    <row r="373" spans="1:12" x14ac:dyDescent="0.25">
      <c r="A373" s="4" t="s">
        <v>617</v>
      </c>
      <c r="B373" s="98" t="s">
        <v>0</v>
      </c>
      <c r="C373" s="13">
        <v>10</v>
      </c>
      <c r="D373" s="9" t="s">
        <v>58</v>
      </c>
      <c r="E373" s="98" t="s">
        <v>1177</v>
      </c>
      <c r="F373" s="9" t="s">
        <v>713</v>
      </c>
      <c r="G373" s="9"/>
      <c r="H373" s="9"/>
      <c r="I373" s="107">
        <v>1.1000000000000001</v>
      </c>
      <c r="J373" s="14"/>
      <c r="K373" s="15">
        <f>IF(Tabel1[[#This Row],[Inde eller ude?]]="Ude",(Tabel1[[#This Row],[Bredde ude]]/100)*(Tabel1[[#This Row],[Dybde ude]]/100)*Tabel1[[#This Row],[Antal]],0)</f>
        <v>0</v>
      </c>
      <c r="L373" s="103">
        <f>Tabel1[[#This Row],[Bredde inde]]*Tabel1[[#This Row],[Antal]]</f>
        <v>11</v>
      </c>
    </row>
    <row r="374" spans="1:12" x14ac:dyDescent="0.25">
      <c r="A374" s="4" t="s">
        <v>618</v>
      </c>
      <c r="B374" s="9" t="s">
        <v>1</v>
      </c>
      <c r="C374" s="13">
        <v>1</v>
      </c>
      <c r="D374" s="9" t="s">
        <v>54</v>
      </c>
      <c r="E374" s="98" t="s">
        <v>11</v>
      </c>
      <c r="F374" s="9" t="s">
        <v>713</v>
      </c>
      <c r="G374" s="9"/>
      <c r="H374" s="9"/>
      <c r="I374" s="107">
        <v>1.1000000000000001</v>
      </c>
      <c r="J374" s="14"/>
      <c r="K374" s="15">
        <f>IF(Tabel1[[#This Row],[Inde eller ude?]]="Ude",(Tabel1[[#This Row],[Bredde ude]]/100)*(Tabel1[[#This Row],[Dybde ude]]/100)*Tabel1[[#This Row],[Antal]],0)</f>
        <v>0</v>
      </c>
      <c r="L374" s="103">
        <f>Tabel1[[#This Row],[Bredde inde]]*Tabel1[[#This Row],[Antal]]</f>
        <v>1.1000000000000001</v>
      </c>
    </row>
    <row r="375" spans="1:12" x14ac:dyDescent="0.25">
      <c r="A375" s="4" t="s">
        <v>619</v>
      </c>
      <c r="B375" s="9" t="s">
        <v>2</v>
      </c>
      <c r="C375" s="13">
        <v>1</v>
      </c>
      <c r="D375" s="9" t="s">
        <v>57</v>
      </c>
      <c r="E375" s="98" t="s">
        <v>11</v>
      </c>
      <c r="F375" s="9" t="s">
        <v>713</v>
      </c>
      <c r="G375" s="9"/>
      <c r="H375" s="9"/>
      <c r="I375" s="107">
        <v>0.5</v>
      </c>
      <c r="J375" s="14"/>
      <c r="K375" s="15">
        <f>IF(Tabel1[[#This Row],[Inde eller ude?]]="Ude",(Tabel1[[#This Row],[Bredde ude]]/100)*(Tabel1[[#This Row],[Dybde ude]]/100)*Tabel1[[#This Row],[Antal]],0)</f>
        <v>0</v>
      </c>
      <c r="L375" s="103">
        <f>Tabel1[[#This Row],[Bredde inde]]*Tabel1[[#This Row],[Antal]]</f>
        <v>0.5</v>
      </c>
    </row>
    <row r="376" spans="1:12" x14ac:dyDescent="0.25">
      <c r="A376" s="4" t="s">
        <v>620</v>
      </c>
      <c r="B376" s="9" t="s">
        <v>3</v>
      </c>
      <c r="C376" s="13">
        <v>1</v>
      </c>
      <c r="D376" s="9" t="s">
        <v>59</v>
      </c>
      <c r="E376" s="9" t="s">
        <v>11</v>
      </c>
      <c r="F376" s="9" t="s">
        <v>713</v>
      </c>
      <c r="G376" s="9"/>
      <c r="H376" s="9"/>
      <c r="I376" s="107">
        <v>0.5</v>
      </c>
      <c r="J376" s="14"/>
      <c r="K376" s="15">
        <f>IF(Tabel1[[#This Row],[Inde eller ude?]]="Ude",(Tabel1[[#This Row],[Bredde ude]]/100)*(Tabel1[[#This Row],[Dybde ude]]/100)*Tabel1[[#This Row],[Antal]],0)</f>
        <v>0</v>
      </c>
      <c r="L376" s="103">
        <f>Tabel1[[#This Row],[Bredde inde]]*Tabel1[[#This Row],[Antal]]</f>
        <v>0.5</v>
      </c>
    </row>
    <row r="377" spans="1:12" x14ac:dyDescent="0.25">
      <c r="A377" s="4" t="s">
        <v>621</v>
      </c>
      <c r="B377" s="9" t="s">
        <v>4</v>
      </c>
      <c r="C377" s="13">
        <v>1</v>
      </c>
      <c r="D377" s="9" t="s">
        <v>55</v>
      </c>
      <c r="E377" s="9" t="s">
        <v>11</v>
      </c>
      <c r="F377" s="9" t="s">
        <v>713</v>
      </c>
      <c r="G377" s="9"/>
      <c r="H377" s="9"/>
      <c r="I377" s="107">
        <v>1.1000000000000001</v>
      </c>
      <c r="J377" s="14"/>
      <c r="K377" s="15">
        <f>IF(Tabel1[[#This Row],[Inde eller ude?]]="Ude",(Tabel1[[#This Row],[Bredde ude]]/100)*(Tabel1[[#This Row],[Dybde ude]]/100)*Tabel1[[#This Row],[Antal]],0)</f>
        <v>0</v>
      </c>
      <c r="L377" s="103">
        <f>Tabel1[[#This Row],[Bredde inde]]*Tabel1[[#This Row],[Antal]]</f>
        <v>1.1000000000000001</v>
      </c>
    </row>
    <row r="378" spans="1:12" x14ac:dyDescent="0.25">
      <c r="A378" s="4" t="s">
        <v>622</v>
      </c>
      <c r="B378" s="9" t="s">
        <v>5</v>
      </c>
      <c r="C378" s="13">
        <v>1</v>
      </c>
      <c r="D378" s="9" t="s">
        <v>59</v>
      </c>
      <c r="E378" s="9" t="s">
        <v>11</v>
      </c>
      <c r="F378" s="9" t="s">
        <v>713</v>
      </c>
      <c r="G378" s="9"/>
      <c r="H378" s="9"/>
      <c r="I378" s="107">
        <v>0.5</v>
      </c>
      <c r="J378" s="14"/>
      <c r="K378" s="15">
        <f>IF(Tabel1[[#This Row],[Inde eller ude?]]="Ude",(Tabel1[[#This Row],[Bredde ude]]/100)*(Tabel1[[#This Row],[Dybde ude]]/100)*Tabel1[[#This Row],[Antal]],0)</f>
        <v>0</v>
      </c>
      <c r="L378" s="103">
        <f>Tabel1[[#This Row],[Bredde inde]]*Tabel1[[#This Row],[Antal]]</f>
        <v>0.5</v>
      </c>
    </row>
    <row r="379" spans="1:12" x14ac:dyDescent="0.25">
      <c r="A379" s="4" t="s">
        <v>623</v>
      </c>
      <c r="B379" s="98" t="s">
        <v>1147</v>
      </c>
      <c r="C379" s="13">
        <v>1</v>
      </c>
      <c r="D379" s="98" t="s">
        <v>54</v>
      </c>
      <c r="E379" s="9" t="s">
        <v>11</v>
      </c>
      <c r="F379" s="9" t="s">
        <v>713</v>
      </c>
      <c r="G379" s="9"/>
      <c r="H379" s="9"/>
      <c r="I379" s="107">
        <v>1.1000000000000001</v>
      </c>
      <c r="J379" s="14"/>
      <c r="K379" s="15">
        <f>IF(Tabel1[[#This Row],[Inde eller ude?]]="Ude",(Tabel1[[#This Row],[Bredde ude]]/100)*(Tabel1[[#This Row],[Dybde ude]]/100)*Tabel1[[#This Row],[Antal]],0)</f>
        <v>0</v>
      </c>
      <c r="L379" s="103">
        <f>Tabel1[[#This Row],[Bredde inde]]*Tabel1[[#This Row],[Antal]]</f>
        <v>1.1000000000000001</v>
      </c>
    </row>
    <row r="380" spans="1:12" x14ac:dyDescent="0.25">
      <c r="A380" s="4" t="s">
        <v>921</v>
      </c>
      <c r="B380" s="98" t="s">
        <v>1294</v>
      </c>
      <c r="C380" s="13">
        <v>1</v>
      </c>
      <c r="D380" s="98" t="s">
        <v>1356</v>
      </c>
      <c r="E380" s="9" t="s">
        <v>11</v>
      </c>
      <c r="F380" s="9" t="s">
        <v>713</v>
      </c>
      <c r="G380" s="9"/>
      <c r="H380" s="9"/>
      <c r="I380" s="107">
        <v>1</v>
      </c>
      <c r="J380" s="14"/>
      <c r="K380" s="15">
        <f>IF(Tabel1[[#This Row],[Inde eller ude?]]="Ude",(Tabel1[[#This Row],[Bredde ude]]/100)*(Tabel1[[#This Row],[Dybde ude]]/100)*Tabel1[[#This Row],[Antal]],0)</f>
        <v>0</v>
      </c>
      <c r="L380" s="103">
        <f>Tabel1[[#This Row],[Bredde inde]]*Tabel1[[#This Row],[Antal]]</f>
        <v>1</v>
      </c>
    </row>
    <row r="381" spans="1:12" x14ac:dyDescent="0.25">
      <c r="A381" s="4" t="s">
        <v>1477</v>
      </c>
      <c r="B381" s="9" t="s">
        <v>14</v>
      </c>
      <c r="C381" s="13">
        <v>1</v>
      </c>
      <c r="D381" s="9" t="s">
        <v>54</v>
      </c>
      <c r="E381" s="98" t="s">
        <v>1444</v>
      </c>
      <c r="F381" s="9" t="s">
        <v>713</v>
      </c>
      <c r="G381" s="9"/>
      <c r="H381" s="9"/>
      <c r="I381" s="107">
        <v>1.1000000000000001</v>
      </c>
      <c r="J381" s="14"/>
      <c r="K381" s="15">
        <f>IF(Tabel1[[#This Row],[Inde eller ude?]]="Ude",(Tabel1[[#This Row],[Bredde ude]]/100)*(Tabel1[[#This Row],[Dybde ude]]/100)*Tabel1[[#This Row],[Antal]],0)</f>
        <v>0</v>
      </c>
      <c r="L381" s="103">
        <f>Tabel1[[#This Row],[Bredde inde]]*Tabel1[[#This Row],[Antal]]</f>
        <v>1.1000000000000001</v>
      </c>
    </row>
    <row r="382" spans="1:12" x14ac:dyDescent="0.25">
      <c r="A382" s="4" t="s">
        <v>624</v>
      </c>
      <c r="B382" s="9" t="s">
        <v>7</v>
      </c>
      <c r="C382" s="13">
        <v>1</v>
      </c>
      <c r="D382" s="9" t="s">
        <v>57</v>
      </c>
      <c r="E382" s="9" t="s">
        <v>11</v>
      </c>
      <c r="F382" s="9" t="s">
        <v>713</v>
      </c>
      <c r="G382" s="9"/>
      <c r="H382" s="9"/>
      <c r="I382" s="107">
        <v>0.5</v>
      </c>
      <c r="J382" s="14"/>
      <c r="K382" s="15">
        <f>IF(Tabel1[[#This Row],[Inde eller ude?]]="Ude",(Tabel1[[#This Row],[Bredde ude]]/100)*(Tabel1[[#This Row],[Dybde ude]]/100)*Tabel1[[#This Row],[Antal]],0)</f>
        <v>0</v>
      </c>
      <c r="L382" s="103">
        <f>Tabel1[[#This Row],[Bredde inde]]*Tabel1[[#This Row],[Antal]]</f>
        <v>0.5</v>
      </c>
    </row>
    <row r="383" spans="1:12" x14ac:dyDescent="0.25">
      <c r="A383" s="4" t="s">
        <v>625</v>
      </c>
      <c r="B383" s="9" t="s">
        <v>8</v>
      </c>
      <c r="C383" s="13">
        <v>1</v>
      </c>
      <c r="D383" s="9" t="s">
        <v>54</v>
      </c>
      <c r="E383" s="9" t="s">
        <v>11</v>
      </c>
      <c r="F383" s="9" t="s">
        <v>713</v>
      </c>
      <c r="G383" s="9"/>
      <c r="H383" s="9"/>
      <c r="I383" s="107">
        <v>0.5</v>
      </c>
      <c r="J383" s="14"/>
      <c r="K383" s="15">
        <f>IF(Tabel1[[#This Row],[Inde eller ude?]]="Ude",(Tabel1[[#This Row],[Bredde ude]]/100)*(Tabel1[[#This Row],[Dybde ude]]/100)*Tabel1[[#This Row],[Antal]],0)</f>
        <v>0</v>
      </c>
      <c r="L383" s="103">
        <f>Tabel1[[#This Row],[Bredde inde]]*Tabel1[[#This Row],[Antal]]</f>
        <v>0.5</v>
      </c>
    </row>
    <row r="384" spans="1:12" x14ac:dyDescent="0.25">
      <c r="A384" s="4" t="s">
        <v>1354</v>
      </c>
      <c r="B384" s="98" t="s">
        <v>1445</v>
      </c>
      <c r="C384" s="13">
        <v>1</v>
      </c>
      <c r="D384" s="9" t="s">
        <v>60</v>
      </c>
      <c r="E384" s="9" t="s">
        <v>11</v>
      </c>
      <c r="F384" s="9" t="s">
        <v>713</v>
      </c>
      <c r="G384" s="9"/>
      <c r="H384" s="9"/>
      <c r="I384" s="107">
        <v>0.5</v>
      </c>
      <c r="J384" s="101"/>
      <c r="K384" s="15">
        <f>IF(Tabel1[[#This Row],[Inde eller ude?]]="Ude",(Tabel1[[#This Row],[Bredde ude]]/100)*(Tabel1[[#This Row],[Dybde ude]]/100)*Tabel1[[#This Row],[Antal]],0)</f>
        <v>0</v>
      </c>
      <c r="L384" s="103">
        <f>Tabel1[[#This Row],[Bredde inde]]*Tabel1[[#This Row],[Antal]]</f>
        <v>0.5</v>
      </c>
    </row>
    <row r="385" spans="1:12" x14ac:dyDescent="0.25">
      <c r="A385" s="4" t="s">
        <v>1355</v>
      </c>
      <c r="B385" s="9" t="s">
        <v>6</v>
      </c>
      <c r="C385" s="13">
        <v>6</v>
      </c>
      <c r="D385" s="98" t="s">
        <v>56</v>
      </c>
      <c r="E385" s="98" t="s">
        <v>1177</v>
      </c>
      <c r="F385" s="9" t="s">
        <v>713</v>
      </c>
      <c r="G385" s="9"/>
      <c r="H385" s="9"/>
      <c r="I385" s="107">
        <v>0.5</v>
      </c>
      <c r="J385" s="101"/>
      <c r="K385" s="15">
        <f>IF(Tabel1[[#This Row],[Inde eller ude?]]="Ude",(Tabel1[[#This Row],[Bredde ude]]/100)*(Tabel1[[#This Row],[Dybde ude]]/100)*Tabel1[[#This Row],[Antal]],0)</f>
        <v>0</v>
      </c>
      <c r="L385" s="103">
        <f>Tabel1[[#This Row],[Bredde inde]]*Tabel1[[#This Row],[Antal]]</f>
        <v>3</v>
      </c>
    </row>
    <row r="386" spans="1:12" x14ac:dyDescent="0.25">
      <c r="A386" s="4" t="s">
        <v>626</v>
      </c>
      <c r="B386" s="98" t="s">
        <v>1475</v>
      </c>
      <c r="C386" s="99">
        <v>1</v>
      </c>
      <c r="D386" s="98" t="s">
        <v>56</v>
      </c>
      <c r="E386" s="98" t="s">
        <v>11</v>
      </c>
      <c r="F386" s="98" t="s">
        <v>713</v>
      </c>
      <c r="G386" s="9"/>
      <c r="H386" s="9"/>
      <c r="I386" s="107">
        <v>0.5</v>
      </c>
      <c r="J386" s="17"/>
      <c r="K386" s="15">
        <f>IF(Tabel1[[#This Row],[Inde eller ude?]]="Ude",(Tabel1[[#This Row],[Bredde ude]]/100)*(Tabel1[[#This Row],[Dybde ude]]/100)*Tabel1[[#This Row],[Antal]],0)</f>
        <v>0</v>
      </c>
      <c r="L386" s="103">
        <f>Tabel1[[#This Row],[Bredde inde]]*Tabel1[[#This Row],[Antal]]</f>
        <v>0.5</v>
      </c>
    </row>
    <row r="387" spans="1:12" x14ac:dyDescent="0.25">
      <c r="A387" s="4" t="s">
        <v>627</v>
      </c>
      <c r="B387" s="98" t="s">
        <v>1309</v>
      </c>
      <c r="C387" s="99">
        <v>1</v>
      </c>
      <c r="D387" s="98" t="s">
        <v>1310</v>
      </c>
      <c r="E387" s="98" t="s">
        <v>11</v>
      </c>
      <c r="F387" s="98" t="s">
        <v>713</v>
      </c>
      <c r="G387" s="9"/>
      <c r="H387" s="9"/>
      <c r="I387" s="17">
        <v>5</v>
      </c>
      <c r="J387" s="17"/>
      <c r="K387" s="15">
        <f>IF(Tabel1[[#This Row],[Inde eller ude?]]="Ude",(Tabel1[[#This Row],[Bredde ude]]/100)*(Tabel1[[#This Row],[Dybde ude]]/100)*Tabel1[[#This Row],[Antal]],0)</f>
        <v>0</v>
      </c>
      <c r="L387" s="103">
        <f>Tabel1[[#This Row],[Bredde inde]]*Tabel1[[#This Row],[Antal]]</f>
        <v>5</v>
      </c>
    </row>
    <row r="388" spans="1:12" x14ac:dyDescent="0.25">
      <c r="A388" s="4" t="s">
        <v>731</v>
      </c>
      <c r="B388" s="98" t="s">
        <v>0</v>
      </c>
      <c r="C388" s="13">
        <v>4</v>
      </c>
      <c r="D388" s="9" t="s">
        <v>54</v>
      </c>
      <c r="E388" s="98" t="s">
        <v>1177</v>
      </c>
      <c r="F388" s="9" t="s">
        <v>713</v>
      </c>
      <c r="G388" s="9"/>
      <c r="H388" s="9"/>
      <c r="I388" s="107">
        <v>1.1000000000000001</v>
      </c>
      <c r="J388" s="14"/>
      <c r="K388" s="15">
        <f>IF(Tabel1[[#This Row],[Inde eller ude?]]="Ude",(Tabel1[[#This Row],[Bredde ude]]/100)*(Tabel1[[#This Row],[Dybde ude]]/100)*Tabel1[[#This Row],[Antal]],0)</f>
        <v>0</v>
      </c>
      <c r="L388" s="103">
        <f>Tabel1[[#This Row],[Bredde inde]]*Tabel1[[#This Row],[Antal]]</f>
        <v>4.4000000000000004</v>
      </c>
    </row>
    <row r="389" spans="1:12" x14ac:dyDescent="0.25">
      <c r="A389" s="4" t="s">
        <v>732</v>
      </c>
      <c r="B389" s="9" t="s">
        <v>1</v>
      </c>
      <c r="C389" s="13">
        <v>2</v>
      </c>
      <c r="D389" s="9" t="s">
        <v>54</v>
      </c>
      <c r="E389" s="98" t="s">
        <v>11</v>
      </c>
      <c r="F389" s="9" t="s">
        <v>713</v>
      </c>
      <c r="G389" s="9"/>
      <c r="H389" s="9"/>
      <c r="I389" s="107">
        <v>1.1000000000000001</v>
      </c>
      <c r="J389" s="14"/>
      <c r="K389" s="15">
        <f>IF(Tabel1[[#This Row],[Inde eller ude?]]="Ude",(Tabel1[[#This Row],[Bredde ude]]/100)*(Tabel1[[#This Row],[Dybde ude]]/100)*Tabel1[[#This Row],[Antal]],0)</f>
        <v>0</v>
      </c>
      <c r="L389" s="103">
        <f>Tabel1[[#This Row],[Bredde inde]]*Tabel1[[#This Row],[Antal]]</f>
        <v>2.2000000000000002</v>
      </c>
    </row>
    <row r="390" spans="1:12" x14ac:dyDescent="0.25">
      <c r="A390" s="4" t="s">
        <v>733</v>
      </c>
      <c r="B390" s="9" t="s">
        <v>2</v>
      </c>
      <c r="C390" s="13">
        <v>1</v>
      </c>
      <c r="D390" s="9" t="s">
        <v>57</v>
      </c>
      <c r="E390" s="98" t="s">
        <v>11</v>
      </c>
      <c r="F390" s="9" t="s">
        <v>713</v>
      </c>
      <c r="G390" s="9"/>
      <c r="H390" s="9"/>
      <c r="I390" s="107">
        <v>0.5</v>
      </c>
      <c r="J390" s="14"/>
      <c r="K390" s="15">
        <f>IF(Tabel1[[#This Row],[Inde eller ude?]]="Ude",(Tabel1[[#This Row],[Bredde ude]]/100)*(Tabel1[[#This Row],[Dybde ude]]/100)*Tabel1[[#This Row],[Antal]],0)</f>
        <v>0</v>
      </c>
      <c r="L390" s="103">
        <f>Tabel1[[#This Row],[Bredde inde]]*Tabel1[[#This Row],[Antal]]</f>
        <v>0.5</v>
      </c>
    </row>
    <row r="391" spans="1:12" x14ac:dyDescent="0.25">
      <c r="A391" s="4" t="s">
        <v>734</v>
      </c>
      <c r="B391" s="9" t="s">
        <v>4</v>
      </c>
      <c r="C391" s="13">
        <v>1</v>
      </c>
      <c r="D391" s="9" t="s">
        <v>55</v>
      </c>
      <c r="E391" s="9" t="s">
        <v>11</v>
      </c>
      <c r="F391" s="9" t="s">
        <v>713</v>
      </c>
      <c r="G391" s="9"/>
      <c r="H391" s="9"/>
      <c r="I391" s="107">
        <v>1.1000000000000001</v>
      </c>
      <c r="J391" s="14"/>
      <c r="K391" s="15">
        <f>IF(Tabel1[[#This Row],[Inde eller ude?]]="Ude",(Tabel1[[#This Row],[Bredde ude]]/100)*(Tabel1[[#This Row],[Dybde ude]]/100)*Tabel1[[#This Row],[Antal]],0)</f>
        <v>0</v>
      </c>
      <c r="L391" s="103">
        <f>Tabel1[[#This Row],[Bredde inde]]*Tabel1[[#This Row],[Antal]]</f>
        <v>1.1000000000000001</v>
      </c>
    </row>
    <row r="392" spans="1:12" x14ac:dyDescent="0.25">
      <c r="A392" s="4" t="s">
        <v>735</v>
      </c>
      <c r="B392" s="9" t="s">
        <v>5</v>
      </c>
      <c r="C392" s="13">
        <v>1</v>
      </c>
      <c r="D392" s="9" t="s">
        <v>54</v>
      </c>
      <c r="E392" s="9" t="s">
        <v>11</v>
      </c>
      <c r="F392" s="9" t="s">
        <v>713</v>
      </c>
      <c r="G392" s="9"/>
      <c r="H392" s="9"/>
      <c r="I392" s="107">
        <v>1.1000000000000001</v>
      </c>
      <c r="J392" s="14"/>
      <c r="K392" s="15">
        <f>IF(Tabel1[[#This Row],[Inde eller ude?]]="Ude",(Tabel1[[#This Row],[Bredde ude]]/100)*(Tabel1[[#This Row],[Dybde ude]]/100)*Tabel1[[#This Row],[Antal]],0)</f>
        <v>0</v>
      </c>
      <c r="L392" s="103">
        <f>Tabel1[[#This Row],[Bredde inde]]*Tabel1[[#This Row],[Antal]]</f>
        <v>1.1000000000000001</v>
      </c>
    </row>
    <row r="393" spans="1:12" x14ac:dyDescent="0.25">
      <c r="A393" s="4" t="s">
        <v>736</v>
      </c>
      <c r="B393" s="98" t="s">
        <v>1147</v>
      </c>
      <c r="C393" s="13">
        <v>1</v>
      </c>
      <c r="D393" s="98" t="s">
        <v>54</v>
      </c>
      <c r="E393" s="9" t="s">
        <v>11</v>
      </c>
      <c r="F393" s="9" t="s">
        <v>713</v>
      </c>
      <c r="G393" s="9"/>
      <c r="H393" s="9"/>
      <c r="I393" s="107">
        <v>1.1000000000000001</v>
      </c>
      <c r="J393" s="14"/>
      <c r="K393" s="15">
        <f>IF(Tabel1[[#This Row],[Inde eller ude?]]="Ude",(Tabel1[[#This Row],[Bredde ude]]/100)*(Tabel1[[#This Row],[Dybde ude]]/100)*Tabel1[[#This Row],[Antal]],0)</f>
        <v>0</v>
      </c>
      <c r="L393" s="103">
        <f>Tabel1[[#This Row],[Bredde inde]]*Tabel1[[#This Row],[Antal]]</f>
        <v>1.1000000000000001</v>
      </c>
    </row>
    <row r="394" spans="1:12" x14ac:dyDescent="0.25">
      <c r="A394" s="4" t="s">
        <v>922</v>
      </c>
      <c r="B394" s="9" t="s">
        <v>6</v>
      </c>
      <c r="C394" s="13">
        <v>3</v>
      </c>
      <c r="D394" s="98" t="s">
        <v>56</v>
      </c>
      <c r="E394" s="98" t="s">
        <v>1177</v>
      </c>
      <c r="F394" s="9" t="s">
        <v>713</v>
      </c>
      <c r="G394" s="9"/>
      <c r="H394" s="9"/>
      <c r="I394" s="107">
        <v>0.5</v>
      </c>
      <c r="J394" s="101"/>
      <c r="K394" s="15">
        <f>IF(Tabel1[[#This Row],[Inde eller ude?]]="Ude",(Tabel1[[#This Row],[Bredde ude]]/100)*(Tabel1[[#This Row],[Dybde ude]]/100)*Tabel1[[#This Row],[Antal]],0)</f>
        <v>0</v>
      </c>
      <c r="L394" s="103">
        <f>Tabel1[[#This Row],[Bredde inde]]*Tabel1[[#This Row],[Antal]]</f>
        <v>1.5</v>
      </c>
    </row>
    <row r="395" spans="1:12" x14ac:dyDescent="0.25">
      <c r="A395" s="4" t="s">
        <v>737</v>
      </c>
      <c r="B395" s="98" t="s">
        <v>1294</v>
      </c>
      <c r="C395" s="13">
        <v>1</v>
      </c>
      <c r="D395" s="9" t="s">
        <v>690</v>
      </c>
      <c r="E395" s="9" t="s">
        <v>11</v>
      </c>
      <c r="F395" s="9" t="s">
        <v>713</v>
      </c>
      <c r="G395" s="9"/>
      <c r="H395" s="9"/>
      <c r="I395" s="107">
        <v>0.5</v>
      </c>
      <c r="J395" s="16"/>
      <c r="K395" s="15">
        <f>IF(Tabel1[[#This Row],[Inde eller ude?]]="Ude",(Tabel1[[#This Row],[Bredde ude]]/100)*(Tabel1[[#This Row],[Dybde ude]]/100)*Tabel1[[#This Row],[Antal]],0)</f>
        <v>0</v>
      </c>
      <c r="L395" s="103">
        <f>Tabel1[[#This Row],[Bredde inde]]*Tabel1[[#This Row],[Antal]]</f>
        <v>0.5</v>
      </c>
    </row>
    <row r="396" spans="1:12" x14ac:dyDescent="0.25">
      <c r="A396" s="4" t="s">
        <v>738</v>
      </c>
      <c r="B396" s="9" t="s">
        <v>7</v>
      </c>
      <c r="C396" s="13">
        <v>1</v>
      </c>
      <c r="D396" s="9" t="s">
        <v>1164</v>
      </c>
      <c r="E396" s="9" t="s">
        <v>11</v>
      </c>
      <c r="F396" s="9" t="s">
        <v>713</v>
      </c>
      <c r="G396" s="9"/>
      <c r="H396" s="9"/>
      <c r="I396" s="107">
        <v>0.5</v>
      </c>
      <c r="J396" s="16"/>
      <c r="K396" s="15">
        <f>IF(Tabel1[[#This Row],[Inde eller ude?]]="Ude",(Tabel1[[#This Row],[Bredde ude]]/100)*(Tabel1[[#This Row],[Dybde ude]]/100)*Tabel1[[#This Row],[Antal]],0)</f>
        <v>0</v>
      </c>
      <c r="L396" s="103">
        <f>Tabel1[[#This Row],[Bredde inde]]*Tabel1[[#This Row],[Antal]]</f>
        <v>0.5</v>
      </c>
    </row>
    <row r="397" spans="1:12" x14ac:dyDescent="0.25">
      <c r="A397" s="4" t="s">
        <v>1357</v>
      </c>
      <c r="B397" s="98" t="s">
        <v>1445</v>
      </c>
      <c r="C397" s="13">
        <v>1</v>
      </c>
      <c r="D397" s="9" t="s">
        <v>56</v>
      </c>
      <c r="E397" s="9" t="s">
        <v>11</v>
      </c>
      <c r="F397" s="9" t="s">
        <v>713</v>
      </c>
      <c r="G397" s="9"/>
      <c r="H397" s="9"/>
      <c r="I397" s="107">
        <v>0.5</v>
      </c>
      <c r="J397" s="101"/>
      <c r="K397" s="15">
        <f>IF(Tabel1[[#This Row],[Inde eller ude?]]="Ude",(Tabel1[[#This Row],[Bredde ude]]/100)*(Tabel1[[#This Row],[Dybde ude]]/100)*Tabel1[[#This Row],[Antal]],0)</f>
        <v>0</v>
      </c>
      <c r="L397" s="103">
        <f>Tabel1[[#This Row],[Bredde inde]]*Tabel1[[#This Row],[Antal]]</f>
        <v>0.5</v>
      </c>
    </row>
    <row r="398" spans="1:12" x14ac:dyDescent="0.25">
      <c r="A398" s="4" t="s">
        <v>1358</v>
      </c>
      <c r="B398" s="98" t="s">
        <v>1476</v>
      </c>
      <c r="C398" s="13">
        <v>1</v>
      </c>
      <c r="D398" s="9" t="s">
        <v>56</v>
      </c>
      <c r="E398" s="9" t="s">
        <v>11</v>
      </c>
      <c r="F398" s="9" t="s">
        <v>713</v>
      </c>
      <c r="G398" s="9"/>
      <c r="H398" s="9"/>
      <c r="I398" s="17">
        <v>0.5</v>
      </c>
      <c r="J398" s="17"/>
      <c r="K398" s="15">
        <f>IF(Tabel1[[#This Row],[Inde eller ude?]]="Ude",(Tabel1[[#This Row],[Bredde ude]]/100)*(Tabel1[[#This Row],[Dybde ude]]/100)*Tabel1[[#This Row],[Antal]],0)</f>
        <v>0</v>
      </c>
      <c r="L398" s="103">
        <f>Tabel1[[#This Row],[Bredde inde]]*Tabel1[[#This Row],[Antal]]</f>
        <v>0.5</v>
      </c>
    </row>
    <row r="399" spans="1:12" x14ac:dyDescent="0.25">
      <c r="A399" s="4" t="s">
        <v>1446</v>
      </c>
      <c r="B399" s="98" t="s">
        <v>1475</v>
      </c>
      <c r="C399" s="99">
        <v>1</v>
      </c>
      <c r="D399" s="98" t="s">
        <v>56</v>
      </c>
      <c r="E399" s="98" t="s">
        <v>11</v>
      </c>
      <c r="F399" s="98" t="s">
        <v>713</v>
      </c>
      <c r="G399" s="9"/>
      <c r="H399" s="9"/>
      <c r="I399" s="107">
        <v>0.5</v>
      </c>
      <c r="J399" s="17"/>
      <c r="K399" s="15">
        <f>IF(Tabel1[[#This Row],[Inde eller ude?]]="Ude",(Tabel1[[#This Row],[Bredde ude]]/100)*(Tabel1[[#This Row],[Dybde ude]]/100)*Tabel1[[#This Row],[Antal]],0)</f>
        <v>0</v>
      </c>
      <c r="L399" s="103">
        <f>Tabel1[[#This Row],[Bredde inde]]*Tabel1[[#This Row],[Antal]]</f>
        <v>0.5</v>
      </c>
    </row>
    <row r="400" spans="1:12" x14ac:dyDescent="0.25">
      <c r="A400" s="4" t="s">
        <v>739</v>
      </c>
      <c r="B400" s="98" t="s">
        <v>0</v>
      </c>
      <c r="C400" s="13">
        <v>4</v>
      </c>
      <c r="D400" s="9" t="s">
        <v>54</v>
      </c>
      <c r="E400" s="98" t="s">
        <v>1177</v>
      </c>
      <c r="F400" s="9" t="s">
        <v>713</v>
      </c>
      <c r="G400" s="9"/>
      <c r="H400" s="9"/>
      <c r="I400" s="107">
        <v>1.1000000000000001</v>
      </c>
      <c r="J400" s="14"/>
      <c r="K400" s="15">
        <f>IF(Tabel1[[#This Row],[Inde eller ude?]]="Ude",(Tabel1[[#This Row],[Bredde ude]]/100)*(Tabel1[[#This Row],[Dybde ude]]/100)*Tabel1[[#This Row],[Antal]],0)</f>
        <v>0</v>
      </c>
      <c r="L400" s="103">
        <f>Tabel1[[#This Row],[Bredde inde]]*Tabel1[[#This Row],[Antal]]</f>
        <v>4.4000000000000004</v>
      </c>
    </row>
    <row r="401" spans="1:12" x14ac:dyDescent="0.25">
      <c r="A401" s="4" t="s">
        <v>740</v>
      </c>
      <c r="B401" s="9" t="s">
        <v>1</v>
      </c>
      <c r="C401" s="13">
        <v>3</v>
      </c>
      <c r="D401" s="9" t="s">
        <v>54</v>
      </c>
      <c r="E401" s="98" t="s">
        <v>11</v>
      </c>
      <c r="F401" s="9" t="s">
        <v>713</v>
      </c>
      <c r="G401" s="9"/>
      <c r="H401" s="9"/>
      <c r="I401" s="107">
        <v>1.1000000000000001</v>
      </c>
      <c r="J401" s="14"/>
      <c r="K401" s="15">
        <f>IF(Tabel1[[#This Row],[Inde eller ude?]]="Ude",(Tabel1[[#This Row],[Bredde ude]]/100)*(Tabel1[[#This Row],[Dybde ude]]/100)*Tabel1[[#This Row],[Antal]],0)</f>
        <v>0</v>
      </c>
      <c r="L401" s="103">
        <f>Tabel1[[#This Row],[Bredde inde]]*Tabel1[[#This Row],[Antal]]</f>
        <v>3.3000000000000003</v>
      </c>
    </row>
    <row r="402" spans="1:12" x14ac:dyDescent="0.25">
      <c r="A402" s="4" t="s">
        <v>741</v>
      </c>
      <c r="B402" s="9" t="s">
        <v>2</v>
      </c>
      <c r="C402" s="13">
        <v>1</v>
      </c>
      <c r="D402" s="9" t="s">
        <v>54</v>
      </c>
      <c r="E402" s="98" t="s">
        <v>11</v>
      </c>
      <c r="F402" s="9" t="s">
        <v>713</v>
      </c>
      <c r="G402" s="9"/>
      <c r="H402" s="9"/>
      <c r="I402" s="107">
        <v>1.1000000000000001</v>
      </c>
      <c r="J402" s="14"/>
      <c r="K402" s="15">
        <f>IF(Tabel1[[#This Row],[Inde eller ude?]]="Ude",(Tabel1[[#This Row],[Bredde ude]]/100)*(Tabel1[[#This Row],[Dybde ude]]/100)*Tabel1[[#This Row],[Antal]],0)</f>
        <v>0</v>
      </c>
      <c r="L402" s="103">
        <f>Tabel1[[#This Row],[Bredde inde]]*Tabel1[[#This Row],[Antal]]</f>
        <v>1.1000000000000001</v>
      </c>
    </row>
    <row r="403" spans="1:12" x14ac:dyDescent="0.25">
      <c r="A403" s="4" t="s">
        <v>742</v>
      </c>
      <c r="B403" s="9" t="s">
        <v>4</v>
      </c>
      <c r="C403" s="13">
        <v>1</v>
      </c>
      <c r="D403" s="9" t="s">
        <v>55</v>
      </c>
      <c r="E403" s="9" t="s">
        <v>11</v>
      </c>
      <c r="F403" s="9" t="s">
        <v>713</v>
      </c>
      <c r="G403" s="9"/>
      <c r="H403" s="9"/>
      <c r="I403" s="107">
        <v>1.1000000000000001</v>
      </c>
      <c r="J403" s="14"/>
      <c r="K403" s="15">
        <f>IF(Tabel1[[#This Row],[Inde eller ude?]]="Ude",(Tabel1[[#This Row],[Bredde ude]]/100)*(Tabel1[[#This Row],[Dybde ude]]/100)*Tabel1[[#This Row],[Antal]],0)</f>
        <v>0</v>
      </c>
      <c r="L403" s="103">
        <f>Tabel1[[#This Row],[Bredde inde]]*Tabel1[[#This Row],[Antal]]</f>
        <v>1.1000000000000001</v>
      </c>
    </row>
    <row r="404" spans="1:12" x14ac:dyDescent="0.25">
      <c r="A404" s="4" t="s">
        <v>743</v>
      </c>
      <c r="B404" s="9" t="s">
        <v>5</v>
      </c>
      <c r="C404" s="13">
        <v>1</v>
      </c>
      <c r="D404" s="9" t="s">
        <v>54</v>
      </c>
      <c r="E404" s="9" t="s">
        <v>11</v>
      </c>
      <c r="F404" s="9" t="s">
        <v>713</v>
      </c>
      <c r="G404" s="9"/>
      <c r="H404" s="9"/>
      <c r="I404" s="107">
        <v>1.1000000000000001</v>
      </c>
      <c r="J404" s="14"/>
      <c r="K404" s="15">
        <f>IF(Tabel1[[#This Row],[Inde eller ude?]]="Ude",(Tabel1[[#This Row],[Bredde ude]]/100)*(Tabel1[[#This Row],[Dybde ude]]/100)*Tabel1[[#This Row],[Antal]],0)</f>
        <v>0</v>
      </c>
      <c r="L404" s="103">
        <f>Tabel1[[#This Row],[Bredde inde]]*Tabel1[[#This Row],[Antal]]</f>
        <v>1.1000000000000001</v>
      </c>
    </row>
    <row r="405" spans="1:12" x14ac:dyDescent="0.25">
      <c r="A405" s="4" t="s">
        <v>744</v>
      </c>
      <c r="B405" s="98" t="s">
        <v>1147</v>
      </c>
      <c r="C405" s="13">
        <v>1</v>
      </c>
      <c r="D405" s="98" t="s">
        <v>54</v>
      </c>
      <c r="E405" s="9" t="s">
        <v>11</v>
      </c>
      <c r="F405" s="9" t="s">
        <v>713</v>
      </c>
      <c r="G405" s="9"/>
      <c r="H405" s="9"/>
      <c r="I405" s="107">
        <v>1.1000000000000001</v>
      </c>
      <c r="J405" s="14"/>
      <c r="K405" s="15">
        <f>IF(Tabel1[[#This Row],[Inde eller ude?]]="Ude",(Tabel1[[#This Row],[Bredde ude]]/100)*(Tabel1[[#This Row],[Dybde ude]]/100)*Tabel1[[#This Row],[Antal]],0)</f>
        <v>0</v>
      </c>
      <c r="L405" s="103">
        <f>Tabel1[[#This Row],[Bredde inde]]*Tabel1[[#This Row],[Antal]]</f>
        <v>1.1000000000000001</v>
      </c>
    </row>
    <row r="406" spans="1:12" x14ac:dyDescent="0.25">
      <c r="A406" s="4" t="s">
        <v>1362</v>
      </c>
      <c r="B406" s="9" t="s">
        <v>6</v>
      </c>
      <c r="C406" s="13">
        <v>3</v>
      </c>
      <c r="D406" s="98" t="s">
        <v>56</v>
      </c>
      <c r="E406" s="98" t="s">
        <v>1177</v>
      </c>
      <c r="F406" s="9" t="s">
        <v>713</v>
      </c>
      <c r="G406" s="9"/>
      <c r="H406" s="9"/>
      <c r="I406" s="107">
        <v>0.5</v>
      </c>
      <c r="J406" s="101"/>
      <c r="K406" s="15">
        <f>IF(Tabel1[[#This Row],[Inde eller ude?]]="Ude",(Tabel1[[#This Row],[Bredde ude]]/100)*(Tabel1[[#This Row],[Dybde ude]]/100)*Tabel1[[#This Row],[Antal]],0)</f>
        <v>0</v>
      </c>
      <c r="L406" s="103">
        <f>Tabel1[[#This Row],[Bredde inde]]*Tabel1[[#This Row],[Antal]]</f>
        <v>1.5</v>
      </c>
    </row>
    <row r="407" spans="1:12" x14ac:dyDescent="0.25">
      <c r="A407" s="4" t="s">
        <v>745</v>
      </c>
      <c r="B407" s="98" t="s">
        <v>1294</v>
      </c>
      <c r="C407" s="13">
        <v>1</v>
      </c>
      <c r="D407" s="9" t="s">
        <v>690</v>
      </c>
      <c r="E407" s="9" t="s">
        <v>11</v>
      </c>
      <c r="F407" s="9" t="s">
        <v>713</v>
      </c>
      <c r="G407" s="9"/>
      <c r="H407" s="9"/>
      <c r="I407" s="107">
        <v>0.5</v>
      </c>
      <c r="J407" s="16"/>
      <c r="K407" s="15">
        <f>IF(Tabel1[[#This Row],[Inde eller ude?]]="Ude",(Tabel1[[#This Row],[Bredde ude]]/100)*(Tabel1[[#This Row],[Dybde ude]]/100)*Tabel1[[#This Row],[Antal]],0)</f>
        <v>0</v>
      </c>
      <c r="L407" s="103">
        <f>Tabel1[[#This Row],[Bredde inde]]*Tabel1[[#This Row],[Antal]]</f>
        <v>0.5</v>
      </c>
    </row>
    <row r="408" spans="1:12" x14ac:dyDescent="0.25">
      <c r="A408" s="4" t="s">
        <v>746</v>
      </c>
      <c r="B408" s="9" t="s">
        <v>7</v>
      </c>
      <c r="C408" s="13">
        <v>1</v>
      </c>
      <c r="D408" s="9" t="s">
        <v>1164</v>
      </c>
      <c r="E408" s="9" t="s">
        <v>11</v>
      </c>
      <c r="F408" s="9" t="s">
        <v>713</v>
      </c>
      <c r="G408" s="9"/>
      <c r="H408" s="9"/>
      <c r="I408" s="107">
        <v>0.5</v>
      </c>
      <c r="J408" s="16"/>
      <c r="K408" s="15">
        <f>IF(Tabel1[[#This Row],[Inde eller ude?]]="Ude",(Tabel1[[#This Row],[Bredde ude]]/100)*(Tabel1[[#This Row],[Dybde ude]]/100)*Tabel1[[#This Row],[Antal]],0)</f>
        <v>0</v>
      </c>
      <c r="L408" s="103">
        <f>Tabel1[[#This Row],[Bredde inde]]*Tabel1[[#This Row],[Antal]]</f>
        <v>0.5</v>
      </c>
    </row>
    <row r="409" spans="1:12" x14ac:dyDescent="0.25">
      <c r="A409" s="4" t="s">
        <v>747</v>
      </c>
      <c r="B409" s="98" t="s">
        <v>1445</v>
      </c>
      <c r="C409" s="13">
        <v>1</v>
      </c>
      <c r="D409" s="9" t="s">
        <v>56</v>
      </c>
      <c r="E409" s="9" t="s">
        <v>11</v>
      </c>
      <c r="F409" s="9" t="s">
        <v>713</v>
      </c>
      <c r="G409" s="9"/>
      <c r="H409" s="9"/>
      <c r="I409" s="107">
        <v>0.5</v>
      </c>
      <c r="J409" s="101"/>
      <c r="K409" s="15">
        <f>IF(Tabel1[[#This Row],[Inde eller ude?]]="Ude",(Tabel1[[#This Row],[Bredde ude]]/100)*(Tabel1[[#This Row],[Dybde ude]]/100)*Tabel1[[#This Row],[Antal]],0)</f>
        <v>0</v>
      </c>
      <c r="L409" s="103">
        <f>Tabel1[[#This Row],[Bredde inde]]*Tabel1[[#This Row],[Antal]]</f>
        <v>0.5</v>
      </c>
    </row>
    <row r="410" spans="1:12" x14ac:dyDescent="0.25">
      <c r="A410" s="4" t="s">
        <v>1359</v>
      </c>
      <c r="B410" s="98" t="s">
        <v>1476</v>
      </c>
      <c r="C410" s="13">
        <v>1</v>
      </c>
      <c r="D410" s="9" t="s">
        <v>56</v>
      </c>
      <c r="E410" s="9" t="s">
        <v>11</v>
      </c>
      <c r="F410" s="9" t="s">
        <v>713</v>
      </c>
      <c r="G410" s="9"/>
      <c r="H410" s="9"/>
      <c r="I410" s="17">
        <v>0.5</v>
      </c>
      <c r="J410" s="17"/>
      <c r="K410" s="15">
        <f>IF(Tabel1[[#This Row],[Inde eller ude?]]="Ude",(Tabel1[[#This Row],[Bredde ude]]/100)*(Tabel1[[#This Row],[Dybde ude]]/100)*Tabel1[[#This Row],[Antal]],0)</f>
        <v>0</v>
      </c>
      <c r="L410" s="103">
        <f>Tabel1[[#This Row],[Bredde inde]]*Tabel1[[#This Row],[Antal]]</f>
        <v>0.5</v>
      </c>
    </row>
    <row r="411" spans="1:12" x14ac:dyDescent="0.25">
      <c r="A411" s="4" t="s">
        <v>1447</v>
      </c>
      <c r="B411" s="98" t="s">
        <v>1475</v>
      </c>
      <c r="C411" s="99">
        <v>1</v>
      </c>
      <c r="D411" s="98" t="s">
        <v>56</v>
      </c>
      <c r="E411" s="98" t="s">
        <v>11</v>
      </c>
      <c r="F411" s="98" t="s">
        <v>713</v>
      </c>
      <c r="G411" s="9"/>
      <c r="H411" s="9"/>
      <c r="I411" s="107">
        <v>0.5</v>
      </c>
      <c r="J411" s="17"/>
      <c r="K411" s="15">
        <f>IF(Tabel1[[#This Row],[Inde eller ude?]]="Ude",(Tabel1[[#This Row],[Bredde ude]]/100)*(Tabel1[[#This Row],[Dybde ude]]/100)*Tabel1[[#This Row],[Antal]],0)</f>
        <v>0</v>
      </c>
      <c r="L411" s="103">
        <f>Tabel1[[#This Row],[Bredde inde]]*Tabel1[[#This Row],[Antal]]</f>
        <v>0.5</v>
      </c>
    </row>
    <row r="412" spans="1:12" x14ac:dyDescent="0.25">
      <c r="A412" s="4" t="s">
        <v>748</v>
      </c>
      <c r="B412" s="98" t="s">
        <v>0</v>
      </c>
      <c r="C412" s="13">
        <v>5</v>
      </c>
      <c r="D412" s="9" t="s">
        <v>54</v>
      </c>
      <c r="E412" s="98" t="s">
        <v>1177</v>
      </c>
      <c r="F412" s="9" t="s">
        <v>713</v>
      </c>
      <c r="G412" s="9"/>
      <c r="H412" s="9"/>
      <c r="I412" s="107">
        <v>1.1000000000000001</v>
      </c>
      <c r="J412" s="14"/>
      <c r="K412" s="15">
        <f>IF(Tabel1[[#This Row],[Inde eller ude?]]="Ude",(Tabel1[[#This Row],[Bredde ude]]/100)*(Tabel1[[#This Row],[Dybde ude]]/100)*Tabel1[[#This Row],[Antal]],0)</f>
        <v>0</v>
      </c>
      <c r="L412" s="103">
        <f>Tabel1[[#This Row],[Bredde inde]]*Tabel1[[#This Row],[Antal]]</f>
        <v>5.5</v>
      </c>
    </row>
    <row r="413" spans="1:12" x14ac:dyDescent="0.25">
      <c r="A413" s="4" t="s">
        <v>749</v>
      </c>
      <c r="B413" s="9" t="s">
        <v>1</v>
      </c>
      <c r="C413" s="13">
        <v>4</v>
      </c>
      <c r="D413" s="9" t="s">
        <v>54</v>
      </c>
      <c r="E413" s="98" t="s">
        <v>11</v>
      </c>
      <c r="F413" s="9" t="s">
        <v>713</v>
      </c>
      <c r="G413" s="9"/>
      <c r="H413" s="9"/>
      <c r="I413" s="107">
        <v>1.1000000000000001</v>
      </c>
      <c r="J413" s="14"/>
      <c r="K413" s="15">
        <f>IF(Tabel1[[#This Row],[Inde eller ude?]]="Ude",(Tabel1[[#This Row],[Bredde ude]]/100)*(Tabel1[[#This Row],[Dybde ude]]/100)*Tabel1[[#This Row],[Antal]],0)</f>
        <v>0</v>
      </c>
      <c r="L413" s="103">
        <f>Tabel1[[#This Row],[Bredde inde]]*Tabel1[[#This Row],[Antal]]</f>
        <v>4.4000000000000004</v>
      </c>
    </row>
    <row r="414" spans="1:12" x14ac:dyDescent="0.25">
      <c r="A414" s="4" t="s">
        <v>750</v>
      </c>
      <c r="B414" s="9" t="s">
        <v>2</v>
      </c>
      <c r="C414" s="13">
        <v>1</v>
      </c>
      <c r="D414" s="9" t="s">
        <v>54</v>
      </c>
      <c r="E414" s="98" t="s">
        <v>11</v>
      </c>
      <c r="F414" s="9" t="s">
        <v>713</v>
      </c>
      <c r="G414" s="9"/>
      <c r="H414" s="9"/>
      <c r="I414" s="107">
        <v>1.1000000000000001</v>
      </c>
      <c r="J414" s="14"/>
      <c r="K414" s="15">
        <f>IF(Tabel1[[#This Row],[Inde eller ude?]]="Ude",(Tabel1[[#This Row],[Bredde ude]]/100)*(Tabel1[[#This Row],[Dybde ude]]/100)*Tabel1[[#This Row],[Antal]],0)</f>
        <v>0</v>
      </c>
      <c r="L414" s="103">
        <f>Tabel1[[#This Row],[Bredde inde]]*Tabel1[[#This Row],[Antal]]</f>
        <v>1.1000000000000001</v>
      </c>
    </row>
    <row r="415" spans="1:12" x14ac:dyDescent="0.25">
      <c r="A415" s="4" t="s">
        <v>751</v>
      </c>
      <c r="B415" s="9" t="s">
        <v>4</v>
      </c>
      <c r="C415" s="13">
        <v>1</v>
      </c>
      <c r="D415" s="9" t="s">
        <v>55</v>
      </c>
      <c r="E415" s="9" t="s">
        <v>11</v>
      </c>
      <c r="F415" s="9" t="s">
        <v>713</v>
      </c>
      <c r="G415" s="9"/>
      <c r="H415" s="9"/>
      <c r="I415" s="107">
        <v>1.1000000000000001</v>
      </c>
      <c r="J415" s="14"/>
      <c r="K415" s="15">
        <f>IF(Tabel1[[#This Row],[Inde eller ude?]]="Ude",(Tabel1[[#This Row],[Bredde ude]]/100)*(Tabel1[[#This Row],[Dybde ude]]/100)*Tabel1[[#This Row],[Antal]],0)</f>
        <v>0</v>
      </c>
      <c r="L415" s="103">
        <f>Tabel1[[#This Row],[Bredde inde]]*Tabel1[[#This Row],[Antal]]</f>
        <v>1.1000000000000001</v>
      </c>
    </row>
    <row r="416" spans="1:12" x14ac:dyDescent="0.25">
      <c r="A416" s="4" t="s">
        <v>752</v>
      </c>
      <c r="B416" s="9" t="s">
        <v>5</v>
      </c>
      <c r="C416" s="13">
        <v>1</v>
      </c>
      <c r="D416" s="9" t="s">
        <v>54</v>
      </c>
      <c r="E416" s="9" t="s">
        <v>11</v>
      </c>
      <c r="F416" s="9" t="s">
        <v>713</v>
      </c>
      <c r="G416" s="9"/>
      <c r="H416" s="9"/>
      <c r="I416" s="107">
        <v>1.1000000000000001</v>
      </c>
      <c r="J416" s="14"/>
      <c r="K416" s="15">
        <f>IF(Tabel1[[#This Row],[Inde eller ude?]]="Ude",(Tabel1[[#This Row],[Bredde ude]]/100)*(Tabel1[[#This Row],[Dybde ude]]/100)*Tabel1[[#This Row],[Antal]],0)</f>
        <v>0</v>
      </c>
      <c r="L416" s="103">
        <f>Tabel1[[#This Row],[Bredde inde]]*Tabel1[[#This Row],[Antal]]</f>
        <v>1.1000000000000001</v>
      </c>
    </row>
    <row r="417" spans="1:12" x14ac:dyDescent="0.25">
      <c r="A417" s="4" t="s">
        <v>753</v>
      </c>
      <c r="B417" s="98" t="s">
        <v>1147</v>
      </c>
      <c r="C417" s="13">
        <v>1</v>
      </c>
      <c r="D417" s="98" t="s">
        <v>54</v>
      </c>
      <c r="E417" s="9" t="s">
        <v>11</v>
      </c>
      <c r="F417" s="9" t="s">
        <v>713</v>
      </c>
      <c r="G417" s="9"/>
      <c r="H417" s="9"/>
      <c r="I417" s="107">
        <v>1.1000000000000001</v>
      </c>
      <c r="J417" s="14"/>
      <c r="K417" s="15">
        <f>IF(Tabel1[[#This Row],[Inde eller ude?]]="Ude",(Tabel1[[#This Row],[Bredde ude]]/100)*(Tabel1[[#This Row],[Dybde ude]]/100)*Tabel1[[#This Row],[Antal]],0)</f>
        <v>0</v>
      </c>
      <c r="L417" s="103">
        <f>Tabel1[[#This Row],[Bredde inde]]*Tabel1[[#This Row],[Antal]]</f>
        <v>1.1000000000000001</v>
      </c>
    </row>
    <row r="418" spans="1:12" x14ac:dyDescent="0.25">
      <c r="A418" s="4" t="s">
        <v>923</v>
      </c>
      <c r="B418" s="9" t="s">
        <v>6</v>
      </c>
      <c r="C418" s="13">
        <v>5</v>
      </c>
      <c r="D418" s="98" t="s">
        <v>56</v>
      </c>
      <c r="E418" s="98" t="s">
        <v>1177</v>
      </c>
      <c r="F418" s="9" t="s">
        <v>713</v>
      </c>
      <c r="G418" s="9"/>
      <c r="H418" s="9"/>
      <c r="I418" s="107">
        <v>0.5</v>
      </c>
      <c r="J418" s="101"/>
      <c r="K418" s="15">
        <f>IF(Tabel1[[#This Row],[Inde eller ude?]]="Ude",(Tabel1[[#This Row],[Bredde ude]]/100)*(Tabel1[[#This Row],[Dybde ude]]/100)*Tabel1[[#This Row],[Antal]],0)</f>
        <v>0</v>
      </c>
      <c r="L418" s="103">
        <f>Tabel1[[#This Row],[Bredde inde]]*Tabel1[[#This Row],[Antal]]</f>
        <v>2.5</v>
      </c>
    </row>
    <row r="419" spans="1:12" x14ac:dyDescent="0.25">
      <c r="A419" s="4" t="s">
        <v>754</v>
      </c>
      <c r="B419" s="98" t="s">
        <v>1294</v>
      </c>
      <c r="C419" s="13">
        <v>1</v>
      </c>
      <c r="D419" s="9" t="s">
        <v>690</v>
      </c>
      <c r="E419" s="9" t="s">
        <v>11</v>
      </c>
      <c r="F419" s="9" t="s">
        <v>713</v>
      </c>
      <c r="G419" s="9"/>
      <c r="H419" s="9"/>
      <c r="I419" s="107">
        <v>0.5</v>
      </c>
      <c r="J419" s="16"/>
      <c r="K419" s="15">
        <f>IF(Tabel1[[#This Row],[Inde eller ude?]]="Ude",(Tabel1[[#This Row],[Bredde ude]]/100)*(Tabel1[[#This Row],[Dybde ude]]/100)*Tabel1[[#This Row],[Antal]],0)</f>
        <v>0</v>
      </c>
      <c r="L419" s="103">
        <f>Tabel1[[#This Row],[Bredde inde]]*Tabel1[[#This Row],[Antal]]</f>
        <v>0.5</v>
      </c>
    </row>
    <row r="420" spans="1:12" x14ac:dyDescent="0.25">
      <c r="A420" s="4" t="s">
        <v>755</v>
      </c>
      <c r="B420" s="9" t="s">
        <v>7</v>
      </c>
      <c r="C420" s="13">
        <v>1</v>
      </c>
      <c r="D420" s="9" t="s">
        <v>1164</v>
      </c>
      <c r="E420" s="9" t="s">
        <v>11</v>
      </c>
      <c r="F420" s="9" t="s">
        <v>713</v>
      </c>
      <c r="G420" s="9"/>
      <c r="H420" s="9"/>
      <c r="I420" s="107">
        <v>0.5</v>
      </c>
      <c r="J420" s="16"/>
      <c r="K420" s="15">
        <f>IF(Tabel1[[#This Row],[Inde eller ude?]]="Ude",(Tabel1[[#This Row],[Bredde ude]]/100)*(Tabel1[[#This Row],[Dybde ude]]/100)*Tabel1[[#This Row],[Antal]],0)</f>
        <v>0</v>
      </c>
      <c r="L420" s="103">
        <f>Tabel1[[#This Row],[Bredde inde]]*Tabel1[[#This Row],[Antal]]</f>
        <v>0.5</v>
      </c>
    </row>
    <row r="421" spans="1:12" x14ac:dyDescent="0.25">
      <c r="A421" s="4" t="s">
        <v>1360</v>
      </c>
      <c r="B421" s="98" t="s">
        <v>1445</v>
      </c>
      <c r="C421" s="13">
        <v>1</v>
      </c>
      <c r="D421" s="9" t="s">
        <v>56</v>
      </c>
      <c r="E421" s="9" t="s">
        <v>11</v>
      </c>
      <c r="F421" s="9" t="s">
        <v>713</v>
      </c>
      <c r="G421" s="9"/>
      <c r="H421" s="9"/>
      <c r="I421" s="107">
        <v>0.5</v>
      </c>
      <c r="J421" s="101"/>
      <c r="K421" s="15">
        <f>IF(Tabel1[[#This Row],[Inde eller ude?]]="Ude",(Tabel1[[#This Row],[Bredde ude]]/100)*(Tabel1[[#This Row],[Dybde ude]]/100)*Tabel1[[#This Row],[Antal]],0)</f>
        <v>0</v>
      </c>
      <c r="L421" s="103">
        <f>Tabel1[[#This Row],[Bredde inde]]*Tabel1[[#This Row],[Antal]]</f>
        <v>0.5</v>
      </c>
    </row>
    <row r="422" spans="1:12" x14ac:dyDescent="0.25">
      <c r="A422" s="4" t="s">
        <v>1361</v>
      </c>
      <c r="B422" s="98" t="s">
        <v>1476</v>
      </c>
      <c r="C422" s="13">
        <v>1</v>
      </c>
      <c r="D422" s="9" t="s">
        <v>56</v>
      </c>
      <c r="E422" s="9" t="s">
        <v>11</v>
      </c>
      <c r="F422" s="9" t="s">
        <v>713</v>
      </c>
      <c r="G422" s="9"/>
      <c r="H422" s="9"/>
      <c r="I422" s="17">
        <v>0.5</v>
      </c>
      <c r="J422" s="17"/>
      <c r="K422" s="15">
        <f>IF(Tabel1[[#This Row],[Inde eller ude?]]="Ude",(Tabel1[[#This Row],[Bredde ude]]/100)*(Tabel1[[#This Row],[Dybde ude]]/100)*Tabel1[[#This Row],[Antal]],0)</f>
        <v>0</v>
      </c>
      <c r="L422" s="103">
        <f>Tabel1[[#This Row],[Bredde inde]]*Tabel1[[#This Row],[Antal]]</f>
        <v>0.5</v>
      </c>
    </row>
    <row r="423" spans="1:12" x14ac:dyDescent="0.25">
      <c r="A423" s="4" t="s">
        <v>1448</v>
      </c>
      <c r="B423" s="98" t="s">
        <v>1475</v>
      </c>
      <c r="C423" s="99">
        <v>1</v>
      </c>
      <c r="D423" s="98" t="s">
        <v>56</v>
      </c>
      <c r="E423" s="98" t="s">
        <v>11</v>
      </c>
      <c r="F423" s="98" t="s">
        <v>713</v>
      </c>
      <c r="G423" s="9"/>
      <c r="H423" s="9"/>
      <c r="I423" s="107">
        <v>0.5</v>
      </c>
      <c r="J423" s="17"/>
      <c r="K423" s="15">
        <f>IF(Tabel1[[#This Row],[Inde eller ude?]]="Ude",(Tabel1[[#This Row],[Bredde ude]]/100)*(Tabel1[[#This Row],[Dybde ude]]/100)*Tabel1[[#This Row],[Antal]],0)</f>
        <v>0</v>
      </c>
      <c r="L423" s="103">
        <f>Tabel1[[#This Row],[Bredde inde]]*Tabel1[[#This Row],[Antal]]</f>
        <v>0.5</v>
      </c>
    </row>
    <row r="424" spans="1:12" x14ac:dyDescent="0.25">
      <c r="A424" s="4" t="s">
        <v>756</v>
      </c>
      <c r="B424" s="98" t="s">
        <v>0</v>
      </c>
      <c r="C424" s="13">
        <v>6</v>
      </c>
      <c r="D424" s="9" t="s">
        <v>54</v>
      </c>
      <c r="E424" s="98" t="s">
        <v>1177</v>
      </c>
      <c r="F424" s="9" t="s">
        <v>713</v>
      </c>
      <c r="G424" s="9"/>
      <c r="H424" s="9"/>
      <c r="I424" s="107">
        <v>1.1000000000000001</v>
      </c>
      <c r="J424" s="14"/>
      <c r="K424" s="15">
        <f>IF(Tabel1[[#This Row],[Inde eller ude?]]="Ude",(Tabel1[[#This Row],[Bredde ude]]/100)*(Tabel1[[#This Row],[Dybde ude]]/100)*Tabel1[[#This Row],[Antal]],0)</f>
        <v>0</v>
      </c>
      <c r="L424" s="103">
        <f>Tabel1[[#This Row],[Bredde inde]]*Tabel1[[#This Row],[Antal]]</f>
        <v>6.6000000000000005</v>
      </c>
    </row>
    <row r="425" spans="1:12" x14ac:dyDescent="0.25">
      <c r="A425" s="4" t="s">
        <v>757</v>
      </c>
      <c r="B425" s="9" t="s">
        <v>1</v>
      </c>
      <c r="C425" s="13">
        <v>4</v>
      </c>
      <c r="D425" s="9" t="s">
        <v>54</v>
      </c>
      <c r="E425" s="98" t="s">
        <v>11</v>
      </c>
      <c r="F425" s="9" t="s">
        <v>713</v>
      </c>
      <c r="G425" s="9"/>
      <c r="H425" s="9"/>
      <c r="I425" s="107">
        <v>1.1000000000000001</v>
      </c>
      <c r="J425" s="14"/>
      <c r="K425" s="15">
        <f>IF(Tabel1[[#This Row],[Inde eller ude?]]="Ude",(Tabel1[[#This Row],[Bredde ude]]/100)*(Tabel1[[#This Row],[Dybde ude]]/100)*Tabel1[[#This Row],[Antal]],0)</f>
        <v>0</v>
      </c>
      <c r="L425" s="103">
        <f>Tabel1[[#This Row],[Bredde inde]]*Tabel1[[#This Row],[Antal]]</f>
        <v>4.4000000000000004</v>
      </c>
    </row>
    <row r="426" spans="1:12" x14ac:dyDescent="0.25">
      <c r="A426" s="4" t="s">
        <v>758</v>
      </c>
      <c r="B426" s="9" t="s">
        <v>2</v>
      </c>
      <c r="C426" s="13">
        <v>1</v>
      </c>
      <c r="D426" s="9" t="s">
        <v>54</v>
      </c>
      <c r="E426" s="98" t="s">
        <v>11</v>
      </c>
      <c r="F426" s="9" t="s">
        <v>713</v>
      </c>
      <c r="G426" s="9"/>
      <c r="H426" s="9"/>
      <c r="I426" s="107">
        <v>1.1000000000000001</v>
      </c>
      <c r="J426" s="14"/>
      <c r="K426" s="15">
        <f>IF(Tabel1[[#This Row],[Inde eller ude?]]="Ude",(Tabel1[[#This Row],[Bredde ude]]/100)*(Tabel1[[#This Row],[Dybde ude]]/100)*Tabel1[[#This Row],[Antal]],0)</f>
        <v>0</v>
      </c>
      <c r="L426" s="103">
        <f>Tabel1[[#This Row],[Bredde inde]]*Tabel1[[#This Row],[Antal]]</f>
        <v>1.1000000000000001</v>
      </c>
    </row>
    <row r="427" spans="1:12" x14ac:dyDescent="0.25">
      <c r="A427" s="4" t="s">
        <v>759</v>
      </c>
      <c r="B427" s="9" t="s">
        <v>4</v>
      </c>
      <c r="C427" s="13">
        <v>1</v>
      </c>
      <c r="D427" s="9" t="s">
        <v>55</v>
      </c>
      <c r="E427" s="9" t="s">
        <v>11</v>
      </c>
      <c r="F427" s="9" t="s">
        <v>713</v>
      </c>
      <c r="G427" s="9"/>
      <c r="H427" s="9"/>
      <c r="I427" s="107">
        <v>1.1000000000000001</v>
      </c>
      <c r="J427" s="14"/>
      <c r="K427" s="15">
        <f>IF(Tabel1[[#This Row],[Inde eller ude?]]="Ude",(Tabel1[[#This Row],[Bredde ude]]/100)*(Tabel1[[#This Row],[Dybde ude]]/100)*Tabel1[[#This Row],[Antal]],0)</f>
        <v>0</v>
      </c>
      <c r="L427" s="103">
        <f>Tabel1[[#This Row],[Bredde inde]]*Tabel1[[#This Row],[Antal]]</f>
        <v>1.1000000000000001</v>
      </c>
    </row>
    <row r="428" spans="1:12" x14ac:dyDescent="0.25">
      <c r="A428" s="4" t="s">
        <v>760</v>
      </c>
      <c r="B428" s="9" t="s">
        <v>5</v>
      </c>
      <c r="C428" s="13">
        <v>1</v>
      </c>
      <c r="D428" s="9" t="s">
        <v>54</v>
      </c>
      <c r="E428" s="9" t="s">
        <v>11</v>
      </c>
      <c r="F428" s="9" t="s">
        <v>713</v>
      </c>
      <c r="G428" s="9"/>
      <c r="H428" s="9"/>
      <c r="I428" s="107">
        <v>1.1000000000000001</v>
      </c>
      <c r="J428" s="14"/>
      <c r="K428" s="15">
        <f>IF(Tabel1[[#This Row],[Inde eller ude?]]="Ude",(Tabel1[[#This Row],[Bredde ude]]/100)*(Tabel1[[#This Row],[Dybde ude]]/100)*Tabel1[[#This Row],[Antal]],0)</f>
        <v>0</v>
      </c>
      <c r="L428" s="103">
        <f>Tabel1[[#This Row],[Bredde inde]]*Tabel1[[#This Row],[Antal]]</f>
        <v>1.1000000000000001</v>
      </c>
    </row>
    <row r="429" spans="1:12" x14ac:dyDescent="0.25">
      <c r="A429" s="4" t="s">
        <v>761</v>
      </c>
      <c r="B429" s="98" t="s">
        <v>1147</v>
      </c>
      <c r="C429" s="13">
        <v>1</v>
      </c>
      <c r="D429" s="98" t="s">
        <v>54</v>
      </c>
      <c r="E429" s="9" t="s">
        <v>11</v>
      </c>
      <c r="F429" s="9" t="s">
        <v>713</v>
      </c>
      <c r="G429" s="9"/>
      <c r="H429" s="9"/>
      <c r="I429" s="107">
        <v>1.1000000000000001</v>
      </c>
      <c r="J429" s="14"/>
      <c r="K429" s="15">
        <f>IF(Tabel1[[#This Row],[Inde eller ude?]]="Ude",(Tabel1[[#This Row],[Bredde ude]]/100)*(Tabel1[[#This Row],[Dybde ude]]/100)*Tabel1[[#This Row],[Antal]],0)</f>
        <v>0</v>
      </c>
      <c r="L429" s="103">
        <f>Tabel1[[#This Row],[Bredde inde]]*Tabel1[[#This Row],[Antal]]</f>
        <v>1.1000000000000001</v>
      </c>
    </row>
    <row r="430" spans="1:12" x14ac:dyDescent="0.25">
      <c r="A430" s="4" t="s">
        <v>924</v>
      </c>
      <c r="B430" s="9" t="s">
        <v>6</v>
      </c>
      <c r="C430" s="13">
        <v>6</v>
      </c>
      <c r="D430" s="98" t="s">
        <v>56</v>
      </c>
      <c r="E430" s="98" t="s">
        <v>1177</v>
      </c>
      <c r="F430" s="9" t="s">
        <v>713</v>
      </c>
      <c r="G430" s="9"/>
      <c r="H430" s="9"/>
      <c r="I430" s="107">
        <v>0.5</v>
      </c>
      <c r="J430" s="101"/>
      <c r="K430" s="15">
        <f>IF(Tabel1[[#This Row],[Inde eller ude?]]="Ude",(Tabel1[[#This Row],[Bredde ude]]/100)*(Tabel1[[#This Row],[Dybde ude]]/100)*Tabel1[[#This Row],[Antal]],0)</f>
        <v>0</v>
      </c>
      <c r="L430" s="103">
        <f>Tabel1[[#This Row],[Bredde inde]]*Tabel1[[#This Row],[Antal]]</f>
        <v>3</v>
      </c>
    </row>
    <row r="431" spans="1:12" x14ac:dyDescent="0.25">
      <c r="A431" s="4" t="s">
        <v>762</v>
      </c>
      <c r="B431" s="98" t="s">
        <v>1294</v>
      </c>
      <c r="C431" s="13">
        <v>1</v>
      </c>
      <c r="D431" s="9" t="s">
        <v>690</v>
      </c>
      <c r="E431" s="9" t="s">
        <v>11</v>
      </c>
      <c r="F431" s="9" t="s">
        <v>713</v>
      </c>
      <c r="G431" s="9"/>
      <c r="H431" s="9"/>
      <c r="I431" s="107">
        <v>0.5</v>
      </c>
      <c r="J431" s="16"/>
      <c r="K431" s="15">
        <f>IF(Tabel1[[#This Row],[Inde eller ude?]]="Ude",(Tabel1[[#This Row],[Bredde ude]]/100)*(Tabel1[[#This Row],[Dybde ude]]/100)*Tabel1[[#This Row],[Antal]],0)</f>
        <v>0</v>
      </c>
      <c r="L431" s="103">
        <f>Tabel1[[#This Row],[Bredde inde]]*Tabel1[[#This Row],[Antal]]</f>
        <v>0.5</v>
      </c>
    </row>
    <row r="432" spans="1:12" x14ac:dyDescent="0.25">
      <c r="A432" s="4" t="s">
        <v>763</v>
      </c>
      <c r="B432" s="9" t="s">
        <v>7</v>
      </c>
      <c r="C432" s="13">
        <v>1</v>
      </c>
      <c r="D432" s="9" t="s">
        <v>1164</v>
      </c>
      <c r="E432" s="9" t="s">
        <v>11</v>
      </c>
      <c r="F432" s="9" t="s">
        <v>713</v>
      </c>
      <c r="G432" s="9"/>
      <c r="H432" s="9"/>
      <c r="I432" s="107">
        <v>0.5</v>
      </c>
      <c r="J432" s="16"/>
      <c r="K432" s="15">
        <f>IF(Tabel1[[#This Row],[Inde eller ude?]]="Ude",(Tabel1[[#This Row],[Bredde ude]]/100)*(Tabel1[[#This Row],[Dybde ude]]/100)*Tabel1[[#This Row],[Antal]],0)</f>
        <v>0</v>
      </c>
      <c r="L432" s="103">
        <f>Tabel1[[#This Row],[Bredde inde]]*Tabel1[[#This Row],[Antal]]</f>
        <v>0.5</v>
      </c>
    </row>
    <row r="433" spans="1:12" x14ac:dyDescent="0.25">
      <c r="A433" s="4" t="s">
        <v>1363</v>
      </c>
      <c r="B433" s="98" t="s">
        <v>1445</v>
      </c>
      <c r="C433" s="13">
        <v>1</v>
      </c>
      <c r="D433" s="9" t="s">
        <v>56</v>
      </c>
      <c r="E433" s="9" t="s">
        <v>11</v>
      </c>
      <c r="F433" s="9" t="s">
        <v>713</v>
      </c>
      <c r="G433" s="9"/>
      <c r="H433" s="9"/>
      <c r="I433" s="107">
        <v>0.5</v>
      </c>
      <c r="J433" s="101"/>
      <c r="K433" s="15">
        <f>IF(Tabel1[[#This Row],[Inde eller ude?]]="Ude",(Tabel1[[#This Row],[Bredde ude]]/100)*(Tabel1[[#This Row],[Dybde ude]]/100)*Tabel1[[#This Row],[Antal]],0)</f>
        <v>0</v>
      </c>
      <c r="L433" s="103">
        <f>Tabel1[[#This Row],[Bredde inde]]*Tabel1[[#This Row],[Antal]]</f>
        <v>0.5</v>
      </c>
    </row>
    <row r="434" spans="1:12" x14ac:dyDescent="0.25">
      <c r="A434" s="4" t="s">
        <v>1364</v>
      </c>
      <c r="B434" s="98" t="s">
        <v>1476</v>
      </c>
      <c r="C434" s="13">
        <v>1</v>
      </c>
      <c r="D434" s="9" t="s">
        <v>56</v>
      </c>
      <c r="E434" s="9" t="s">
        <v>11</v>
      </c>
      <c r="F434" s="9" t="s">
        <v>713</v>
      </c>
      <c r="G434" s="9"/>
      <c r="H434" s="9"/>
      <c r="I434" s="17">
        <v>0.5</v>
      </c>
      <c r="J434" s="17"/>
      <c r="K434" s="15">
        <f>IF(Tabel1[[#This Row],[Inde eller ude?]]="Ude",(Tabel1[[#This Row],[Bredde ude]]/100)*(Tabel1[[#This Row],[Dybde ude]]/100)*Tabel1[[#This Row],[Antal]],0)</f>
        <v>0</v>
      </c>
      <c r="L434" s="103">
        <f>Tabel1[[#This Row],[Bredde inde]]*Tabel1[[#This Row],[Antal]]</f>
        <v>0.5</v>
      </c>
    </row>
    <row r="435" spans="1:12" x14ac:dyDescent="0.25">
      <c r="A435" s="4" t="s">
        <v>1449</v>
      </c>
      <c r="B435" s="98" t="s">
        <v>1475</v>
      </c>
      <c r="C435" s="99">
        <v>1</v>
      </c>
      <c r="D435" s="98" t="s">
        <v>56</v>
      </c>
      <c r="E435" s="98" t="s">
        <v>11</v>
      </c>
      <c r="F435" s="98" t="s">
        <v>713</v>
      </c>
      <c r="G435" s="9"/>
      <c r="H435" s="9"/>
      <c r="I435" s="107">
        <v>0.5</v>
      </c>
      <c r="J435" s="17"/>
      <c r="K435" s="15">
        <f>IF(Tabel1[[#This Row],[Inde eller ude?]]="Ude",(Tabel1[[#This Row],[Bredde ude]]/100)*(Tabel1[[#This Row],[Dybde ude]]/100)*Tabel1[[#This Row],[Antal]],0)</f>
        <v>0</v>
      </c>
      <c r="L435" s="103">
        <f>Tabel1[[#This Row],[Bredde inde]]*Tabel1[[#This Row],[Antal]]</f>
        <v>0.5</v>
      </c>
    </row>
    <row r="436" spans="1:12" x14ac:dyDescent="0.25">
      <c r="A436" s="4" t="s">
        <v>764</v>
      </c>
      <c r="B436" s="98" t="s">
        <v>0</v>
      </c>
      <c r="C436" s="13">
        <v>7</v>
      </c>
      <c r="D436" s="9" t="s">
        <v>54</v>
      </c>
      <c r="E436" s="98" t="s">
        <v>1177</v>
      </c>
      <c r="F436" s="9" t="s">
        <v>713</v>
      </c>
      <c r="G436" s="9"/>
      <c r="H436" s="9"/>
      <c r="I436" s="107">
        <v>1.1000000000000001</v>
      </c>
      <c r="J436" s="14"/>
      <c r="K436" s="15">
        <f>IF(Tabel1[[#This Row],[Inde eller ude?]]="Ude",(Tabel1[[#This Row],[Bredde ude]]/100)*(Tabel1[[#This Row],[Dybde ude]]/100)*Tabel1[[#This Row],[Antal]],0)</f>
        <v>0</v>
      </c>
      <c r="L436" s="103">
        <f>Tabel1[[#This Row],[Bredde inde]]*Tabel1[[#This Row],[Antal]]</f>
        <v>7.7000000000000011</v>
      </c>
    </row>
    <row r="437" spans="1:12" x14ac:dyDescent="0.25">
      <c r="A437" s="4" t="s">
        <v>765</v>
      </c>
      <c r="B437" s="9" t="s">
        <v>1</v>
      </c>
      <c r="C437" s="13">
        <v>5</v>
      </c>
      <c r="D437" s="9" t="s">
        <v>54</v>
      </c>
      <c r="E437" s="98" t="s">
        <v>11</v>
      </c>
      <c r="F437" s="9" t="s">
        <v>713</v>
      </c>
      <c r="G437" s="9"/>
      <c r="H437" s="9"/>
      <c r="I437" s="107">
        <v>1.1000000000000001</v>
      </c>
      <c r="J437" s="14"/>
      <c r="K437" s="15">
        <f>IF(Tabel1[[#This Row],[Inde eller ude?]]="Ude",(Tabel1[[#This Row],[Bredde ude]]/100)*(Tabel1[[#This Row],[Dybde ude]]/100)*Tabel1[[#This Row],[Antal]],0)</f>
        <v>0</v>
      </c>
      <c r="L437" s="103">
        <f>Tabel1[[#This Row],[Bredde inde]]*Tabel1[[#This Row],[Antal]]</f>
        <v>5.5</v>
      </c>
    </row>
    <row r="438" spans="1:12" x14ac:dyDescent="0.25">
      <c r="A438" s="4" t="s">
        <v>766</v>
      </c>
      <c r="B438" s="9" t="s">
        <v>2</v>
      </c>
      <c r="C438" s="13">
        <v>1</v>
      </c>
      <c r="D438" s="9" t="s">
        <v>54</v>
      </c>
      <c r="E438" s="98" t="s">
        <v>11</v>
      </c>
      <c r="F438" s="9" t="s">
        <v>713</v>
      </c>
      <c r="G438" s="9"/>
      <c r="H438" s="9"/>
      <c r="I438" s="107">
        <v>1.1000000000000001</v>
      </c>
      <c r="J438" s="14"/>
      <c r="K438" s="15">
        <f>IF(Tabel1[[#This Row],[Inde eller ude?]]="Ude",(Tabel1[[#This Row],[Bredde ude]]/100)*(Tabel1[[#This Row],[Dybde ude]]/100)*Tabel1[[#This Row],[Antal]],0)</f>
        <v>0</v>
      </c>
      <c r="L438" s="103">
        <f>Tabel1[[#This Row],[Bredde inde]]*Tabel1[[#This Row],[Antal]]</f>
        <v>1.1000000000000001</v>
      </c>
    </row>
    <row r="439" spans="1:12" x14ac:dyDescent="0.25">
      <c r="A439" s="4" t="s">
        <v>767</v>
      </c>
      <c r="B439" s="9" t="s">
        <v>4</v>
      </c>
      <c r="C439" s="13">
        <v>1</v>
      </c>
      <c r="D439" s="9" t="s">
        <v>55</v>
      </c>
      <c r="E439" s="9" t="s">
        <v>11</v>
      </c>
      <c r="F439" s="9" t="s">
        <v>713</v>
      </c>
      <c r="G439" s="9"/>
      <c r="H439" s="9"/>
      <c r="I439" s="107">
        <v>1.1000000000000001</v>
      </c>
      <c r="J439" s="14"/>
      <c r="K439" s="15">
        <f>IF(Tabel1[[#This Row],[Inde eller ude?]]="Ude",(Tabel1[[#This Row],[Bredde ude]]/100)*(Tabel1[[#This Row],[Dybde ude]]/100)*Tabel1[[#This Row],[Antal]],0)</f>
        <v>0</v>
      </c>
      <c r="L439" s="103">
        <f>Tabel1[[#This Row],[Bredde inde]]*Tabel1[[#This Row],[Antal]]</f>
        <v>1.1000000000000001</v>
      </c>
    </row>
    <row r="440" spans="1:12" x14ac:dyDescent="0.25">
      <c r="A440" s="4" t="s">
        <v>768</v>
      </c>
      <c r="B440" s="9" t="s">
        <v>5</v>
      </c>
      <c r="C440" s="13">
        <v>1</v>
      </c>
      <c r="D440" s="9" t="s">
        <v>54</v>
      </c>
      <c r="E440" s="9" t="s">
        <v>11</v>
      </c>
      <c r="F440" s="9" t="s">
        <v>713</v>
      </c>
      <c r="G440" s="9"/>
      <c r="H440" s="9"/>
      <c r="I440" s="107">
        <v>1.1000000000000001</v>
      </c>
      <c r="J440" s="14"/>
      <c r="K440" s="15">
        <f>IF(Tabel1[[#This Row],[Inde eller ude?]]="Ude",(Tabel1[[#This Row],[Bredde ude]]/100)*(Tabel1[[#This Row],[Dybde ude]]/100)*Tabel1[[#This Row],[Antal]],0)</f>
        <v>0</v>
      </c>
      <c r="L440" s="103">
        <f>Tabel1[[#This Row],[Bredde inde]]*Tabel1[[#This Row],[Antal]]</f>
        <v>1.1000000000000001</v>
      </c>
    </row>
    <row r="441" spans="1:12" x14ac:dyDescent="0.25">
      <c r="A441" s="4" t="s">
        <v>769</v>
      </c>
      <c r="B441" s="98" t="s">
        <v>1147</v>
      </c>
      <c r="C441" s="13">
        <v>1</v>
      </c>
      <c r="D441" s="98" t="s">
        <v>54</v>
      </c>
      <c r="E441" s="9" t="s">
        <v>11</v>
      </c>
      <c r="F441" s="9" t="s">
        <v>713</v>
      </c>
      <c r="G441" s="9"/>
      <c r="H441" s="9"/>
      <c r="I441" s="107">
        <v>1.1000000000000001</v>
      </c>
      <c r="J441" s="14"/>
      <c r="K441" s="15">
        <f>IF(Tabel1[[#This Row],[Inde eller ude?]]="Ude",(Tabel1[[#This Row],[Bredde ude]]/100)*(Tabel1[[#This Row],[Dybde ude]]/100)*Tabel1[[#This Row],[Antal]],0)</f>
        <v>0</v>
      </c>
      <c r="L441" s="103">
        <f>Tabel1[[#This Row],[Bredde inde]]*Tabel1[[#This Row],[Antal]]</f>
        <v>1.1000000000000001</v>
      </c>
    </row>
    <row r="442" spans="1:12" x14ac:dyDescent="0.25">
      <c r="A442" s="4" t="s">
        <v>925</v>
      </c>
      <c r="B442" s="9" t="s">
        <v>6</v>
      </c>
      <c r="C442" s="13">
        <v>7</v>
      </c>
      <c r="D442" s="98" t="s">
        <v>56</v>
      </c>
      <c r="E442" s="98" t="s">
        <v>1177</v>
      </c>
      <c r="F442" s="9" t="s">
        <v>713</v>
      </c>
      <c r="G442" s="9"/>
      <c r="H442" s="9"/>
      <c r="I442" s="107">
        <v>0.5</v>
      </c>
      <c r="J442" s="101"/>
      <c r="K442" s="15">
        <f>IF(Tabel1[[#This Row],[Inde eller ude?]]="Ude",(Tabel1[[#This Row],[Bredde ude]]/100)*(Tabel1[[#This Row],[Dybde ude]]/100)*Tabel1[[#This Row],[Antal]],0)</f>
        <v>0</v>
      </c>
      <c r="L442" s="103">
        <f>Tabel1[[#This Row],[Bredde inde]]*Tabel1[[#This Row],[Antal]]</f>
        <v>3.5</v>
      </c>
    </row>
    <row r="443" spans="1:12" x14ac:dyDescent="0.25">
      <c r="A443" s="4" t="s">
        <v>770</v>
      </c>
      <c r="B443" s="98" t="s">
        <v>1294</v>
      </c>
      <c r="C443" s="13">
        <v>1</v>
      </c>
      <c r="D443" s="9" t="s">
        <v>690</v>
      </c>
      <c r="E443" s="9" t="s">
        <v>11</v>
      </c>
      <c r="F443" s="9" t="s">
        <v>713</v>
      </c>
      <c r="G443" s="9"/>
      <c r="H443" s="9"/>
      <c r="I443" s="107">
        <v>0.5</v>
      </c>
      <c r="J443" s="16"/>
      <c r="K443" s="15">
        <f>IF(Tabel1[[#This Row],[Inde eller ude?]]="Ude",(Tabel1[[#This Row],[Bredde ude]]/100)*(Tabel1[[#This Row],[Dybde ude]]/100)*Tabel1[[#This Row],[Antal]],0)</f>
        <v>0</v>
      </c>
      <c r="L443" s="103">
        <f>Tabel1[[#This Row],[Bredde inde]]*Tabel1[[#This Row],[Antal]]</f>
        <v>0.5</v>
      </c>
    </row>
    <row r="444" spans="1:12" x14ac:dyDescent="0.25">
      <c r="A444" s="4" t="s">
        <v>771</v>
      </c>
      <c r="B444" s="9" t="s">
        <v>7</v>
      </c>
      <c r="C444" s="13">
        <v>1</v>
      </c>
      <c r="D444" s="9" t="s">
        <v>1164</v>
      </c>
      <c r="E444" s="9" t="s">
        <v>11</v>
      </c>
      <c r="F444" s="9" t="s">
        <v>713</v>
      </c>
      <c r="G444" s="9"/>
      <c r="H444" s="9"/>
      <c r="I444" s="107">
        <v>0.5</v>
      </c>
      <c r="J444" s="16"/>
      <c r="K444" s="15">
        <f>IF(Tabel1[[#This Row],[Inde eller ude?]]="Ude",(Tabel1[[#This Row],[Bredde ude]]/100)*(Tabel1[[#This Row],[Dybde ude]]/100)*Tabel1[[#This Row],[Antal]],0)</f>
        <v>0</v>
      </c>
      <c r="L444" s="103">
        <f>Tabel1[[#This Row],[Bredde inde]]*Tabel1[[#This Row],[Antal]]</f>
        <v>0.5</v>
      </c>
    </row>
    <row r="445" spans="1:12" x14ac:dyDescent="0.25">
      <c r="A445" s="4" t="s">
        <v>1365</v>
      </c>
      <c r="B445" s="98" t="s">
        <v>1445</v>
      </c>
      <c r="C445" s="13">
        <v>1</v>
      </c>
      <c r="D445" s="9" t="s">
        <v>56</v>
      </c>
      <c r="E445" s="9" t="s">
        <v>11</v>
      </c>
      <c r="F445" s="9" t="s">
        <v>713</v>
      </c>
      <c r="G445" s="9"/>
      <c r="H445" s="9"/>
      <c r="I445" s="107">
        <v>0.5</v>
      </c>
      <c r="J445" s="101"/>
      <c r="K445" s="15">
        <f>IF(Tabel1[[#This Row],[Inde eller ude?]]="Ude",(Tabel1[[#This Row],[Bredde ude]]/100)*(Tabel1[[#This Row],[Dybde ude]]/100)*Tabel1[[#This Row],[Antal]],0)</f>
        <v>0</v>
      </c>
      <c r="L445" s="103">
        <f>Tabel1[[#This Row],[Bredde inde]]*Tabel1[[#This Row],[Antal]]</f>
        <v>0.5</v>
      </c>
    </row>
    <row r="446" spans="1:12" x14ac:dyDescent="0.25">
      <c r="A446" s="4" t="s">
        <v>1366</v>
      </c>
      <c r="B446" s="98" t="s">
        <v>1476</v>
      </c>
      <c r="C446" s="13">
        <v>1</v>
      </c>
      <c r="D446" s="9" t="s">
        <v>56</v>
      </c>
      <c r="E446" s="9" t="s">
        <v>11</v>
      </c>
      <c r="F446" s="9" t="s">
        <v>713</v>
      </c>
      <c r="G446" s="9"/>
      <c r="H446" s="9"/>
      <c r="I446" s="17">
        <v>0.5</v>
      </c>
      <c r="J446" s="17"/>
      <c r="K446" s="15">
        <f>IF(Tabel1[[#This Row],[Inde eller ude?]]="Ude",(Tabel1[[#This Row],[Bredde ude]]/100)*(Tabel1[[#This Row],[Dybde ude]]/100)*Tabel1[[#This Row],[Antal]],0)</f>
        <v>0</v>
      </c>
      <c r="L446" s="103">
        <f>Tabel1[[#This Row],[Bredde inde]]*Tabel1[[#This Row],[Antal]]</f>
        <v>0.5</v>
      </c>
    </row>
    <row r="447" spans="1:12" x14ac:dyDescent="0.25">
      <c r="A447" s="4" t="s">
        <v>1450</v>
      </c>
      <c r="B447" s="98" t="s">
        <v>1475</v>
      </c>
      <c r="C447" s="99">
        <v>1</v>
      </c>
      <c r="D447" s="98" t="s">
        <v>56</v>
      </c>
      <c r="E447" s="98" t="s">
        <v>11</v>
      </c>
      <c r="F447" s="98" t="s">
        <v>713</v>
      </c>
      <c r="G447" s="9"/>
      <c r="H447" s="9"/>
      <c r="I447" s="107">
        <v>0.5</v>
      </c>
      <c r="J447" s="17"/>
      <c r="K447" s="15">
        <f>IF(Tabel1[[#This Row],[Inde eller ude?]]="Ude",(Tabel1[[#This Row],[Bredde ude]]/100)*(Tabel1[[#This Row],[Dybde ude]]/100)*Tabel1[[#This Row],[Antal]],0)</f>
        <v>0</v>
      </c>
      <c r="L447" s="103">
        <f>Tabel1[[#This Row],[Bredde inde]]*Tabel1[[#This Row],[Antal]]</f>
        <v>0.5</v>
      </c>
    </row>
    <row r="448" spans="1:12" x14ac:dyDescent="0.25">
      <c r="A448" s="4" t="s">
        <v>316</v>
      </c>
      <c r="B448" s="98" t="s">
        <v>0</v>
      </c>
      <c r="C448" s="13">
        <v>1</v>
      </c>
      <c r="D448" s="9" t="s">
        <v>687</v>
      </c>
      <c r="E448" s="98" t="s">
        <v>1177</v>
      </c>
      <c r="F448" s="9" t="s">
        <v>713</v>
      </c>
      <c r="G448" s="9"/>
      <c r="H448" s="9"/>
      <c r="I448" s="107">
        <v>0.5</v>
      </c>
      <c r="J448" s="14"/>
      <c r="K448" s="15">
        <f>IF(Tabel1[[#This Row],[Inde eller ude?]]="Ude",(Tabel1[[#This Row],[Bredde ude]]/100)*(Tabel1[[#This Row],[Dybde ude]]/100)*Tabel1[[#This Row],[Antal]],0)</f>
        <v>0</v>
      </c>
      <c r="L448" s="103">
        <f>Tabel1[[#This Row],[Bredde inde]]*Tabel1[[#This Row],[Antal]]</f>
        <v>0.5</v>
      </c>
    </row>
    <row r="449" spans="1:12" x14ac:dyDescent="0.25">
      <c r="A449" s="4" t="s">
        <v>317</v>
      </c>
      <c r="B449" s="9" t="s">
        <v>1</v>
      </c>
      <c r="C449" s="13">
        <v>1</v>
      </c>
      <c r="D449" s="9" t="s">
        <v>54</v>
      </c>
      <c r="E449" s="9" t="s">
        <v>11</v>
      </c>
      <c r="F449" s="9" t="s">
        <v>713</v>
      </c>
      <c r="G449" s="9"/>
      <c r="H449" s="9"/>
      <c r="I449" s="107">
        <v>1.1000000000000001</v>
      </c>
      <c r="J449" s="14"/>
      <c r="K449" s="15">
        <f>IF(Tabel1[[#This Row],[Inde eller ude?]]="Ude",(Tabel1[[#This Row],[Bredde ude]]/100)*(Tabel1[[#This Row],[Dybde ude]]/100)*Tabel1[[#This Row],[Antal]],0)</f>
        <v>0</v>
      </c>
      <c r="L449" s="103">
        <f>Tabel1[[#This Row],[Bredde inde]]*Tabel1[[#This Row],[Antal]]</f>
        <v>1.1000000000000001</v>
      </c>
    </row>
    <row r="450" spans="1:12" x14ac:dyDescent="0.25">
      <c r="A450" s="4" t="s">
        <v>318</v>
      </c>
      <c r="B450" s="9" t="s">
        <v>2</v>
      </c>
      <c r="C450" s="13">
        <v>1</v>
      </c>
      <c r="D450" s="9" t="s">
        <v>54</v>
      </c>
      <c r="E450" s="9" t="s">
        <v>11</v>
      </c>
      <c r="F450" s="9" t="s">
        <v>713</v>
      </c>
      <c r="G450" s="9"/>
      <c r="H450" s="9"/>
      <c r="I450" s="107">
        <v>1.1000000000000001</v>
      </c>
      <c r="J450" s="14"/>
      <c r="K450" s="15">
        <f>IF(Tabel1[[#This Row],[Inde eller ude?]]="Ude",(Tabel1[[#This Row],[Bredde ude]]/100)*(Tabel1[[#This Row],[Dybde ude]]/100)*Tabel1[[#This Row],[Antal]],0)</f>
        <v>0</v>
      </c>
      <c r="L450" s="103">
        <f>Tabel1[[#This Row],[Bredde inde]]*Tabel1[[#This Row],[Antal]]</f>
        <v>1.1000000000000001</v>
      </c>
    </row>
    <row r="451" spans="1:12" x14ac:dyDescent="0.25">
      <c r="A451" s="4" t="s">
        <v>319</v>
      </c>
      <c r="B451" s="9" t="s">
        <v>4</v>
      </c>
      <c r="C451" s="13">
        <v>1</v>
      </c>
      <c r="D451" s="9" t="s">
        <v>55</v>
      </c>
      <c r="E451" s="9" t="s">
        <v>11</v>
      </c>
      <c r="F451" s="9" t="s">
        <v>713</v>
      </c>
      <c r="G451" s="9"/>
      <c r="H451" s="9"/>
      <c r="I451" s="107">
        <v>1.1000000000000001</v>
      </c>
      <c r="J451" s="14"/>
      <c r="K451" s="15">
        <f>IF(Tabel1[[#This Row],[Inde eller ude?]]="Ude",(Tabel1[[#This Row],[Bredde ude]]/100)*(Tabel1[[#This Row],[Dybde ude]]/100)*Tabel1[[#This Row],[Antal]],0)</f>
        <v>0</v>
      </c>
      <c r="L451" s="103">
        <f>Tabel1[[#This Row],[Bredde inde]]*Tabel1[[#This Row],[Antal]]</f>
        <v>1.1000000000000001</v>
      </c>
    </row>
    <row r="452" spans="1:12" x14ac:dyDescent="0.25">
      <c r="A452" s="4" t="s">
        <v>320</v>
      </c>
      <c r="B452" s="9" t="s">
        <v>5</v>
      </c>
      <c r="C452" s="13">
        <v>1</v>
      </c>
      <c r="D452" s="9" t="s">
        <v>17</v>
      </c>
      <c r="E452" s="9" t="s">
        <v>11</v>
      </c>
      <c r="F452" s="9" t="s">
        <v>714</v>
      </c>
      <c r="G452" s="14">
        <v>230</v>
      </c>
      <c r="H452" s="14">
        <v>500</v>
      </c>
      <c r="I452" s="14"/>
      <c r="J452" s="14"/>
      <c r="K452" s="15">
        <f>IF(Tabel1[[#This Row],[Inde eller ude?]]="Ude",(Tabel1[[#This Row],[Bredde ude]]/100)*(Tabel1[[#This Row],[Dybde ude]]/100)*Tabel1[[#This Row],[Antal]],0)</f>
        <v>11.5</v>
      </c>
      <c r="L452" s="103">
        <f>Tabel1[[#This Row],[Bredde inde]]*Tabel1[[#This Row],[Antal]]</f>
        <v>0</v>
      </c>
    </row>
    <row r="453" spans="1:12" x14ac:dyDescent="0.25">
      <c r="A453" s="4" t="s">
        <v>321</v>
      </c>
      <c r="B453" s="98" t="s">
        <v>1147</v>
      </c>
      <c r="C453" s="13">
        <v>1</v>
      </c>
      <c r="D453" s="98" t="s">
        <v>54</v>
      </c>
      <c r="E453" s="9" t="s">
        <v>11</v>
      </c>
      <c r="F453" s="9" t="s">
        <v>713</v>
      </c>
      <c r="G453" s="9"/>
      <c r="H453" s="9"/>
      <c r="I453" s="107">
        <v>1.1000000000000001</v>
      </c>
      <c r="J453" s="14"/>
      <c r="K453" s="15">
        <f>IF(Tabel1[[#This Row],[Inde eller ude?]]="Ude",(Tabel1[[#This Row],[Bredde ude]]/100)*(Tabel1[[#This Row],[Dybde ude]]/100)*Tabel1[[#This Row],[Antal]],0)</f>
        <v>0</v>
      </c>
      <c r="L453" s="103">
        <f>Tabel1[[#This Row],[Bredde inde]]*Tabel1[[#This Row],[Antal]]</f>
        <v>1.1000000000000001</v>
      </c>
    </row>
    <row r="454" spans="1:12" x14ac:dyDescent="0.25">
      <c r="A454" s="4" t="s">
        <v>926</v>
      </c>
      <c r="B454" s="98" t="s">
        <v>1294</v>
      </c>
      <c r="C454" s="13">
        <v>2</v>
      </c>
      <c r="D454" s="9" t="s">
        <v>18</v>
      </c>
      <c r="E454" s="9" t="s">
        <v>11</v>
      </c>
      <c r="F454" s="9" t="s">
        <v>713</v>
      </c>
      <c r="G454" s="9"/>
      <c r="H454" s="9"/>
      <c r="I454" s="107">
        <v>1.1000000000000001</v>
      </c>
      <c r="J454" s="14"/>
      <c r="K454" s="15">
        <f>IF(Tabel1[[#This Row],[Inde eller ude?]]="Ude",(Tabel1[[#This Row],[Bredde ude]]/100)*(Tabel1[[#This Row],[Dybde ude]]/100)*Tabel1[[#This Row],[Antal]],0)</f>
        <v>0</v>
      </c>
      <c r="L454" s="103">
        <f>Tabel1[[#This Row],[Bredde inde]]*Tabel1[[#This Row],[Antal]]</f>
        <v>2.2000000000000002</v>
      </c>
    </row>
    <row r="455" spans="1:12" x14ac:dyDescent="0.25">
      <c r="A455" s="4" t="s">
        <v>322</v>
      </c>
      <c r="B455" s="9" t="s">
        <v>7</v>
      </c>
      <c r="C455" s="13">
        <v>1</v>
      </c>
      <c r="D455" s="9" t="s">
        <v>54</v>
      </c>
      <c r="E455" s="9" t="s">
        <v>11</v>
      </c>
      <c r="F455" s="9" t="s">
        <v>713</v>
      </c>
      <c r="G455" s="9"/>
      <c r="H455" s="9"/>
      <c r="I455" s="107">
        <v>1.1000000000000001</v>
      </c>
      <c r="J455" s="14"/>
      <c r="K455" s="15">
        <f>IF(Tabel1[[#This Row],[Inde eller ude?]]="Ude",(Tabel1[[#This Row],[Bredde ude]]/100)*(Tabel1[[#This Row],[Dybde ude]]/100)*Tabel1[[#This Row],[Antal]],0)</f>
        <v>0</v>
      </c>
      <c r="L455" s="103">
        <f>Tabel1[[#This Row],[Bredde inde]]*Tabel1[[#This Row],[Antal]]</f>
        <v>1.1000000000000001</v>
      </c>
    </row>
    <row r="456" spans="1:12" x14ac:dyDescent="0.25">
      <c r="A456" s="4" t="s">
        <v>1367</v>
      </c>
      <c r="B456" s="9" t="s">
        <v>8</v>
      </c>
      <c r="C456" s="13">
        <v>1</v>
      </c>
      <c r="D456" s="9" t="s">
        <v>17</v>
      </c>
      <c r="E456" s="9" t="s">
        <v>11</v>
      </c>
      <c r="F456" s="9" t="s">
        <v>714</v>
      </c>
      <c r="G456" s="14">
        <v>230</v>
      </c>
      <c r="H456" s="14">
        <v>500</v>
      </c>
      <c r="I456" s="14"/>
      <c r="J456" s="14"/>
      <c r="K456" s="15">
        <f>IF(Tabel1[[#This Row],[Inde eller ude?]]="Ude",(Tabel1[[#This Row],[Bredde ude]]/100)*(Tabel1[[#This Row],[Dybde ude]]/100)*Tabel1[[#This Row],[Antal]],0)</f>
        <v>11.5</v>
      </c>
      <c r="L456" s="103">
        <f>Tabel1[[#This Row],[Bredde inde]]*Tabel1[[#This Row],[Antal]]</f>
        <v>0</v>
      </c>
    </row>
    <row r="457" spans="1:12" x14ac:dyDescent="0.25">
      <c r="A457" s="4" t="s">
        <v>1368</v>
      </c>
      <c r="B457" s="98" t="s">
        <v>1445</v>
      </c>
      <c r="C457" s="13">
        <v>1</v>
      </c>
      <c r="D457" s="9" t="s">
        <v>17</v>
      </c>
      <c r="E457" s="9" t="s">
        <v>11</v>
      </c>
      <c r="F457" s="9" t="s">
        <v>714</v>
      </c>
      <c r="G457" s="14">
        <v>230</v>
      </c>
      <c r="H457" s="14">
        <v>500</v>
      </c>
      <c r="I457" s="14"/>
      <c r="J457" s="14"/>
      <c r="K457" s="15">
        <f>IF(Tabel1[[#This Row],[Inde eller ude?]]="Ude",(Tabel1[[#This Row],[Bredde ude]]/100)*(Tabel1[[#This Row],[Dybde ude]]/100)*Tabel1[[#This Row],[Antal]],0)</f>
        <v>11.5</v>
      </c>
      <c r="L457" s="103">
        <f>Tabel1[[#This Row],[Bredde inde]]*Tabel1[[#This Row],[Antal]]</f>
        <v>0</v>
      </c>
    </row>
    <row r="458" spans="1:12" x14ac:dyDescent="0.25">
      <c r="A458" s="4" t="s">
        <v>323</v>
      </c>
      <c r="B458" s="9" t="s">
        <v>14</v>
      </c>
      <c r="C458" s="13">
        <v>1</v>
      </c>
      <c r="D458" s="9" t="s">
        <v>54</v>
      </c>
      <c r="E458" s="98" t="s">
        <v>1444</v>
      </c>
      <c r="F458" s="9" t="s">
        <v>713</v>
      </c>
      <c r="G458" s="9"/>
      <c r="H458" s="9"/>
      <c r="I458" s="107">
        <v>1.1000000000000001</v>
      </c>
      <c r="J458" s="14"/>
      <c r="K458" s="15">
        <f>IF(Tabel1[[#This Row],[Inde eller ude?]]="Ude",(Tabel1[[#This Row],[Bredde ude]]/100)*(Tabel1[[#This Row],[Dybde ude]]/100)*Tabel1[[#This Row],[Antal]],0)</f>
        <v>0</v>
      </c>
      <c r="L458" s="103">
        <f>Tabel1[[#This Row],[Bredde inde]]*Tabel1[[#This Row],[Antal]]</f>
        <v>1.1000000000000001</v>
      </c>
    </row>
    <row r="459" spans="1:12" x14ac:dyDescent="0.25">
      <c r="A459" s="4" t="s">
        <v>324</v>
      </c>
      <c r="B459" s="9" t="s">
        <v>19</v>
      </c>
      <c r="C459" s="13">
        <v>1</v>
      </c>
      <c r="D459" s="9" t="s">
        <v>20</v>
      </c>
      <c r="E459" s="9" t="s">
        <v>11</v>
      </c>
      <c r="F459" s="9" t="s">
        <v>713</v>
      </c>
      <c r="G459" s="9"/>
      <c r="H459" s="9"/>
      <c r="I459" s="107">
        <v>1.1000000000000001</v>
      </c>
      <c r="J459" s="14"/>
      <c r="K459" s="15">
        <f>IF(Tabel1[[#This Row],[Inde eller ude?]]="Ude",(Tabel1[[#This Row],[Bredde ude]]/100)*(Tabel1[[#This Row],[Dybde ude]]/100)*Tabel1[[#This Row],[Antal]],0)</f>
        <v>0</v>
      </c>
      <c r="L459" s="103">
        <f>Tabel1[[#This Row],[Bredde inde]]*Tabel1[[#This Row],[Antal]]</f>
        <v>1.1000000000000001</v>
      </c>
    </row>
    <row r="460" spans="1:12" x14ac:dyDescent="0.25">
      <c r="A460" s="4" t="s">
        <v>325</v>
      </c>
      <c r="B460" s="9" t="s">
        <v>21</v>
      </c>
      <c r="C460" s="13">
        <v>1</v>
      </c>
      <c r="D460" s="9" t="s">
        <v>872</v>
      </c>
      <c r="E460" s="9" t="s">
        <v>11</v>
      </c>
      <c r="F460" s="9" t="s">
        <v>713</v>
      </c>
      <c r="G460" s="9"/>
      <c r="H460" s="9"/>
      <c r="I460" s="107">
        <v>0.5</v>
      </c>
      <c r="J460" s="14"/>
      <c r="K460" s="15">
        <f>IF(Tabel1[[#This Row],[Inde eller ude?]]="Ude",(Tabel1[[#This Row],[Bredde ude]]/100)*(Tabel1[[#This Row],[Dybde ude]]/100)*Tabel1[[#This Row],[Antal]],0)</f>
        <v>0</v>
      </c>
      <c r="L460" s="103">
        <f>Tabel1[[#This Row],[Bredde inde]]*Tabel1[[#This Row],[Antal]]</f>
        <v>0.5</v>
      </c>
    </row>
    <row r="461" spans="1:12" x14ac:dyDescent="0.25">
      <c r="A461" s="4" t="s">
        <v>326</v>
      </c>
      <c r="B461" s="98" t="s">
        <v>1475</v>
      </c>
      <c r="C461" s="99">
        <v>1</v>
      </c>
      <c r="D461" s="98" t="s">
        <v>56</v>
      </c>
      <c r="E461" s="98" t="s">
        <v>11</v>
      </c>
      <c r="F461" s="98" t="s">
        <v>713</v>
      </c>
      <c r="G461" s="9"/>
      <c r="H461" s="9"/>
      <c r="I461" s="107">
        <v>0.5</v>
      </c>
      <c r="J461" s="14"/>
      <c r="K461" s="15">
        <f>IF(Tabel1[[#This Row],[Inde eller ude?]]="Ude",(Tabel1[[#This Row],[Bredde ude]]/100)*(Tabel1[[#This Row],[Dybde ude]]/100)*Tabel1[[#This Row],[Antal]],0)</f>
        <v>0</v>
      </c>
      <c r="L461" s="103">
        <f>Tabel1[[#This Row],[Bredde inde]]*Tabel1[[#This Row],[Antal]]</f>
        <v>0.5</v>
      </c>
    </row>
    <row r="462" spans="1:12" x14ac:dyDescent="0.25">
      <c r="A462" s="4" t="s">
        <v>327</v>
      </c>
      <c r="B462" s="98" t="s">
        <v>0</v>
      </c>
      <c r="C462" s="13">
        <v>2</v>
      </c>
      <c r="D462" s="9" t="s">
        <v>687</v>
      </c>
      <c r="E462" s="98" t="s">
        <v>1177</v>
      </c>
      <c r="F462" s="9" t="s">
        <v>713</v>
      </c>
      <c r="G462" s="9"/>
      <c r="H462" s="9"/>
      <c r="I462" s="107">
        <v>0.5</v>
      </c>
      <c r="J462" s="14"/>
      <c r="K462" s="15">
        <f>IF(Tabel1[[#This Row],[Inde eller ude?]]="Ude",(Tabel1[[#This Row],[Bredde ude]]/100)*(Tabel1[[#This Row],[Dybde ude]]/100)*Tabel1[[#This Row],[Antal]],0)</f>
        <v>0</v>
      </c>
      <c r="L462" s="103">
        <f>Tabel1[[#This Row],[Bredde inde]]*Tabel1[[#This Row],[Antal]]</f>
        <v>1</v>
      </c>
    </row>
    <row r="463" spans="1:12" x14ac:dyDescent="0.25">
      <c r="A463" s="4" t="s">
        <v>328</v>
      </c>
      <c r="B463" s="9" t="s">
        <v>1</v>
      </c>
      <c r="C463" s="13">
        <v>1</v>
      </c>
      <c r="D463" s="9" t="s">
        <v>54</v>
      </c>
      <c r="E463" s="9" t="s">
        <v>11</v>
      </c>
      <c r="F463" s="9" t="s">
        <v>713</v>
      </c>
      <c r="G463" s="9"/>
      <c r="H463" s="9"/>
      <c r="I463" s="107">
        <v>1.1000000000000001</v>
      </c>
      <c r="J463" s="14"/>
      <c r="K463" s="15">
        <f>IF(Tabel1[[#This Row],[Inde eller ude?]]="Ude",(Tabel1[[#This Row],[Bredde ude]]/100)*(Tabel1[[#This Row],[Dybde ude]]/100)*Tabel1[[#This Row],[Antal]],0)</f>
        <v>0</v>
      </c>
      <c r="L463" s="103">
        <f>Tabel1[[#This Row],[Bredde inde]]*Tabel1[[#This Row],[Antal]]</f>
        <v>1.1000000000000001</v>
      </c>
    </row>
    <row r="464" spans="1:12" x14ac:dyDescent="0.25">
      <c r="A464" s="4" t="s">
        <v>329</v>
      </c>
      <c r="B464" s="9" t="s">
        <v>2</v>
      </c>
      <c r="C464" s="13">
        <v>1</v>
      </c>
      <c r="D464" s="9" t="s">
        <v>54</v>
      </c>
      <c r="E464" s="9" t="s">
        <v>11</v>
      </c>
      <c r="F464" s="9" t="s">
        <v>713</v>
      </c>
      <c r="G464" s="9"/>
      <c r="H464" s="9"/>
      <c r="I464" s="107">
        <v>1.1000000000000001</v>
      </c>
      <c r="J464" s="14"/>
      <c r="K464" s="15">
        <f>IF(Tabel1[[#This Row],[Inde eller ude?]]="Ude",(Tabel1[[#This Row],[Bredde ude]]/100)*(Tabel1[[#This Row],[Dybde ude]]/100)*Tabel1[[#This Row],[Antal]],0)</f>
        <v>0</v>
      </c>
      <c r="L464" s="103">
        <f>Tabel1[[#This Row],[Bredde inde]]*Tabel1[[#This Row],[Antal]]</f>
        <v>1.1000000000000001</v>
      </c>
    </row>
    <row r="465" spans="1:12" x14ac:dyDescent="0.25">
      <c r="A465" s="4" t="s">
        <v>330</v>
      </c>
      <c r="B465" s="9" t="s">
        <v>4</v>
      </c>
      <c r="C465" s="13">
        <v>1</v>
      </c>
      <c r="D465" s="9" t="s">
        <v>55</v>
      </c>
      <c r="E465" s="9" t="s">
        <v>11</v>
      </c>
      <c r="F465" s="9" t="s">
        <v>713</v>
      </c>
      <c r="G465" s="9"/>
      <c r="H465" s="9"/>
      <c r="I465" s="107">
        <v>1.1000000000000001</v>
      </c>
      <c r="J465" s="14"/>
      <c r="K465" s="15">
        <f>IF(Tabel1[[#This Row],[Inde eller ude?]]="Ude",(Tabel1[[#This Row],[Bredde ude]]/100)*(Tabel1[[#This Row],[Dybde ude]]/100)*Tabel1[[#This Row],[Antal]],0)</f>
        <v>0</v>
      </c>
      <c r="L465" s="103">
        <f>Tabel1[[#This Row],[Bredde inde]]*Tabel1[[#This Row],[Antal]]</f>
        <v>1.1000000000000001</v>
      </c>
    </row>
    <row r="466" spans="1:12" x14ac:dyDescent="0.25">
      <c r="A466" s="4" t="s">
        <v>331</v>
      </c>
      <c r="B466" s="9" t="s">
        <v>5</v>
      </c>
      <c r="C466" s="13">
        <v>1</v>
      </c>
      <c r="D466" s="9" t="s">
        <v>17</v>
      </c>
      <c r="E466" s="9" t="s">
        <v>11</v>
      </c>
      <c r="F466" s="9" t="s">
        <v>714</v>
      </c>
      <c r="G466" s="14">
        <v>230</v>
      </c>
      <c r="H466" s="14">
        <v>500</v>
      </c>
      <c r="I466" s="14"/>
      <c r="J466" s="14"/>
      <c r="K466" s="15">
        <f>IF(Tabel1[[#This Row],[Inde eller ude?]]="Ude",(Tabel1[[#This Row],[Bredde ude]]/100)*(Tabel1[[#This Row],[Dybde ude]]/100)*Tabel1[[#This Row],[Antal]],0)</f>
        <v>11.5</v>
      </c>
      <c r="L466" s="103">
        <f>Tabel1[[#This Row],[Bredde inde]]*Tabel1[[#This Row],[Antal]]</f>
        <v>0</v>
      </c>
    </row>
    <row r="467" spans="1:12" x14ac:dyDescent="0.25">
      <c r="A467" s="4" t="s">
        <v>332</v>
      </c>
      <c r="B467" s="98" t="s">
        <v>1147</v>
      </c>
      <c r="C467" s="13">
        <v>2</v>
      </c>
      <c r="D467" s="98" t="s">
        <v>54</v>
      </c>
      <c r="E467" s="9" t="s">
        <v>11</v>
      </c>
      <c r="F467" s="9" t="s">
        <v>713</v>
      </c>
      <c r="G467" s="9"/>
      <c r="H467" s="9"/>
      <c r="I467" s="107">
        <v>1.1000000000000001</v>
      </c>
      <c r="J467" s="14"/>
      <c r="K467" s="15">
        <f>IF(Tabel1[[#This Row],[Inde eller ude?]]="Ude",(Tabel1[[#This Row],[Bredde ude]]/100)*(Tabel1[[#This Row],[Dybde ude]]/100)*Tabel1[[#This Row],[Antal]],0)</f>
        <v>0</v>
      </c>
      <c r="L467" s="103">
        <f>Tabel1[[#This Row],[Bredde inde]]*Tabel1[[#This Row],[Antal]]</f>
        <v>2.2000000000000002</v>
      </c>
    </row>
    <row r="468" spans="1:12" x14ac:dyDescent="0.25">
      <c r="A468" s="4" t="s">
        <v>927</v>
      </c>
      <c r="B468" s="98" t="s">
        <v>1294</v>
      </c>
      <c r="C468" s="13">
        <v>3</v>
      </c>
      <c r="D468" s="9" t="s">
        <v>18</v>
      </c>
      <c r="E468" s="9" t="s">
        <v>11</v>
      </c>
      <c r="F468" s="9" t="s">
        <v>713</v>
      </c>
      <c r="G468" s="9"/>
      <c r="H468" s="9"/>
      <c r="I468" s="107">
        <v>1.1000000000000001</v>
      </c>
      <c r="J468" s="14"/>
      <c r="K468" s="15">
        <f>IF(Tabel1[[#This Row],[Inde eller ude?]]="Ude",(Tabel1[[#This Row],[Bredde ude]]/100)*(Tabel1[[#This Row],[Dybde ude]]/100)*Tabel1[[#This Row],[Antal]],0)</f>
        <v>0</v>
      </c>
      <c r="L468" s="103">
        <f>Tabel1[[#This Row],[Bredde inde]]*Tabel1[[#This Row],[Antal]]</f>
        <v>3.3000000000000003</v>
      </c>
    </row>
    <row r="469" spans="1:12" x14ac:dyDescent="0.25">
      <c r="A469" s="4" t="s">
        <v>333</v>
      </c>
      <c r="B469" s="9" t="s">
        <v>7</v>
      </c>
      <c r="C469" s="13">
        <v>2</v>
      </c>
      <c r="D469" s="9" t="s">
        <v>54</v>
      </c>
      <c r="E469" s="9" t="s">
        <v>11</v>
      </c>
      <c r="F469" s="9" t="s">
        <v>713</v>
      </c>
      <c r="G469" s="9"/>
      <c r="H469" s="9"/>
      <c r="I469" s="107">
        <v>1.1000000000000001</v>
      </c>
      <c r="J469" s="14"/>
      <c r="K469" s="15">
        <f>IF(Tabel1[[#This Row],[Inde eller ude?]]="Ude",(Tabel1[[#This Row],[Bredde ude]]/100)*(Tabel1[[#This Row],[Dybde ude]]/100)*Tabel1[[#This Row],[Antal]],0)</f>
        <v>0</v>
      </c>
      <c r="L469" s="103">
        <f>Tabel1[[#This Row],[Bredde inde]]*Tabel1[[#This Row],[Antal]]</f>
        <v>2.2000000000000002</v>
      </c>
    </row>
    <row r="470" spans="1:12" x14ac:dyDescent="0.25">
      <c r="A470" s="4" t="s">
        <v>1369</v>
      </c>
      <c r="B470" s="9" t="s">
        <v>8</v>
      </c>
      <c r="C470" s="13">
        <v>1</v>
      </c>
      <c r="D470" s="9" t="s">
        <v>17</v>
      </c>
      <c r="E470" s="9" t="s">
        <v>11</v>
      </c>
      <c r="F470" s="9" t="s">
        <v>714</v>
      </c>
      <c r="G470" s="14">
        <v>230</v>
      </c>
      <c r="H470" s="14">
        <v>500</v>
      </c>
      <c r="I470" s="14"/>
      <c r="J470" s="14"/>
      <c r="K470" s="15">
        <f>IF(Tabel1[[#This Row],[Inde eller ude?]]="Ude",(Tabel1[[#This Row],[Bredde ude]]/100)*(Tabel1[[#This Row],[Dybde ude]]/100)*Tabel1[[#This Row],[Antal]],0)</f>
        <v>11.5</v>
      </c>
      <c r="L470" s="103">
        <f>Tabel1[[#This Row],[Bredde inde]]*Tabel1[[#This Row],[Antal]]</f>
        <v>0</v>
      </c>
    </row>
    <row r="471" spans="1:12" x14ac:dyDescent="0.25">
      <c r="A471" s="4" t="s">
        <v>1370</v>
      </c>
      <c r="B471" s="98" t="s">
        <v>1445</v>
      </c>
      <c r="C471" s="13">
        <v>1</v>
      </c>
      <c r="D471" s="9" t="s">
        <v>17</v>
      </c>
      <c r="E471" s="9" t="s">
        <v>11</v>
      </c>
      <c r="F471" s="9" t="s">
        <v>714</v>
      </c>
      <c r="G471" s="14">
        <v>230</v>
      </c>
      <c r="H471" s="14">
        <v>500</v>
      </c>
      <c r="I471" s="14"/>
      <c r="J471" s="14"/>
      <c r="K471" s="15">
        <f>IF(Tabel1[[#This Row],[Inde eller ude?]]="Ude",(Tabel1[[#This Row],[Bredde ude]]/100)*(Tabel1[[#This Row],[Dybde ude]]/100)*Tabel1[[#This Row],[Antal]],0)</f>
        <v>11.5</v>
      </c>
      <c r="L471" s="103">
        <f>Tabel1[[#This Row],[Bredde inde]]*Tabel1[[#This Row],[Antal]]</f>
        <v>0</v>
      </c>
    </row>
    <row r="472" spans="1:12" x14ac:dyDescent="0.25">
      <c r="A472" s="4" t="s">
        <v>334</v>
      </c>
      <c r="B472" s="9" t="s">
        <v>14</v>
      </c>
      <c r="C472" s="13">
        <v>2</v>
      </c>
      <c r="D472" s="9" t="s">
        <v>54</v>
      </c>
      <c r="E472" s="98" t="s">
        <v>1444</v>
      </c>
      <c r="F472" s="9" t="s">
        <v>713</v>
      </c>
      <c r="G472" s="9"/>
      <c r="H472" s="9"/>
      <c r="I472" s="107">
        <v>1.1000000000000001</v>
      </c>
      <c r="J472" s="14"/>
      <c r="K472" s="15">
        <f>IF(Tabel1[[#This Row],[Inde eller ude?]]="Ude",(Tabel1[[#This Row],[Bredde ude]]/100)*(Tabel1[[#This Row],[Dybde ude]]/100)*Tabel1[[#This Row],[Antal]],0)</f>
        <v>0</v>
      </c>
      <c r="L472" s="103">
        <f>Tabel1[[#This Row],[Bredde inde]]*Tabel1[[#This Row],[Antal]]</f>
        <v>2.2000000000000002</v>
      </c>
    </row>
    <row r="473" spans="1:12" x14ac:dyDescent="0.25">
      <c r="A473" s="4" t="s">
        <v>335</v>
      </c>
      <c r="B473" s="9" t="s">
        <v>19</v>
      </c>
      <c r="C473" s="13">
        <v>1</v>
      </c>
      <c r="D473" s="9" t="s">
        <v>20</v>
      </c>
      <c r="E473" s="9" t="s">
        <v>11</v>
      </c>
      <c r="F473" s="9" t="s">
        <v>713</v>
      </c>
      <c r="G473" s="9"/>
      <c r="H473" s="9"/>
      <c r="I473" s="107">
        <v>1.1000000000000001</v>
      </c>
      <c r="J473" s="14"/>
      <c r="K473" s="15">
        <f>IF(Tabel1[[#This Row],[Inde eller ude?]]="Ude",(Tabel1[[#This Row],[Bredde ude]]/100)*(Tabel1[[#This Row],[Dybde ude]]/100)*Tabel1[[#This Row],[Antal]],0)</f>
        <v>0</v>
      </c>
      <c r="L473" s="103">
        <f>Tabel1[[#This Row],[Bredde inde]]*Tabel1[[#This Row],[Antal]]</f>
        <v>1.1000000000000001</v>
      </c>
    </row>
    <row r="474" spans="1:12" x14ac:dyDescent="0.25">
      <c r="A474" s="4" t="s">
        <v>336</v>
      </c>
      <c r="B474" s="9" t="s">
        <v>21</v>
      </c>
      <c r="C474" s="13">
        <v>1</v>
      </c>
      <c r="D474" s="9" t="s">
        <v>872</v>
      </c>
      <c r="E474" s="9" t="s">
        <v>11</v>
      </c>
      <c r="F474" s="9" t="s">
        <v>713</v>
      </c>
      <c r="G474" s="9"/>
      <c r="H474" s="9"/>
      <c r="I474" s="107">
        <v>0.5</v>
      </c>
      <c r="J474" s="14"/>
      <c r="K474" s="15">
        <f>IF(Tabel1[[#This Row],[Inde eller ude?]]="Ude",(Tabel1[[#This Row],[Bredde ude]]/100)*(Tabel1[[#This Row],[Dybde ude]]/100)*Tabel1[[#This Row],[Antal]],0)</f>
        <v>0</v>
      </c>
      <c r="L474" s="103">
        <f>Tabel1[[#This Row],[Bredde inde]]*Tabel1[[#This Row],[Antal]]</f>
        <v>0.5</v>
      </c>
    </row>
    <row r="475" spans="1:12" x14ac:dyDescent="0.25">
      <c r="A475" s="4" t="s">
        <v>337</v>
      </c>
      <c r="B475" s="98" t="s">
        <v>1475</v>
      </c>
      <c r="C475" s="99">
        <v>1</v>
      </c>
      <c r="D475" s="98" t="s">
        <v>56</v>
      </c>
      <c r="E475" s="98" t="s">
        <v>11</v>
      </c>
      <c r="F475" s="98" t="s">
        <v>713</v>
      </c>
      <c r="G475" s="9"/>
      <c r="H475" s="9"/>
      <c r="I475" s="107">
        <v>0.5</v>
      </c>
      <c r="J475" s="14"/>
      <c r="K475" s="15">
        <f>IF(Tabel1[[#This Row],[Inde eller ude?]]="Ude",(Tabel1[[#This Row],[Bredde ude]]/100)*(Tabel1[[#This Row],[Dybde ude]]/100)*Tabel1[[#This Row],[Antal]],0)</f>
        <v>0</v>
      </c>
      <c r="L475" s="103">
        <f>Tabel1[[#This Row],[Bredde inde]]*Tabel1[[#This Row],[Antal]]</f>
        <v>0.5</v>
      </c>
    </row>
    <row r="476" spans="1:12" x14ac:dyDescent="0.25">
      <c r="A476" s="4" t="s">
        <v>338</v>
      </c>
      <c r="B476" s="98" t="s">
        <v>0</v>
      </c>
      <c r="C476" s="13">
        <v>3</v>
      </c>
      <c r="D476" s="9" t="s">
        <v>687</v>
      </c>
      <c r="E476" s="98" t="s">
        <v>1177</v>
      </c>
      <c r="F476" s="9" t="s">
        <v>713</v>
      </c>
      <c r="G476" s="9"/>
      <c r="H476" s="9"/>
      <c r="I476" s="107">
        <v>0.5</v>
      </c>
      <c r="J476" s="14"/>
      <c r="K476" s="15">
        <f>IF(Tabel1[[#This Row],[Inde eller ude?]]="Ude",(Tabel1[[#This Row],[Bredde ude]]/100)*(Tabel1[[#This Row],[Dybde ude]]/100)*Tabel1[[#This Row],[Antal]],0)</f>
        <v>0</v>
      </c>
      <c r="L476" s="103">
        <f>Tabel1[[#This Row],[Bredde inde]]*Tabel1[[#This Row],[Antal]]</f>
        <v>1.5</v>
      </c>
    </row>
    <row r="477" spans="1:12" x14ac:dyDescent="0.25">
      <c r="A477" s="4" t="s">
        <v>339</v>
      </c>
      <c r="B477" s="9" t="s">
        <v>1</v>
      </c>
      <c r="C477" s="13">
        <v>2</v>
      </c>
      <c r="D477" s="9" t="s">
        <v>54</v>
      </c>
      <c r="E477" s="9" t="s">
        <v>11</v>
      </c>
      <c r="F477" s="9" t="s">
        <v>713</v>
      </c>
      <c r="G477" s="9"/>
      <c r="H477" s="9"/>
      <c r="I477" s="107">
        <v>1.1000000000000001</v>
      </c>
      <c r="J477" s="14"/>
      <c r="K477" s="15">
        <f>IF(Tabel1[[#This Row],[Inde eller ude?]]="Ude",(Tabel1[[#This Row],[Bredde ude]]/100)*(Tabel1[[#This Row],[Dybde ude]]/100)*Tabel1[[#This Row],[Antal]],0)</f>
        <v>0</v>
      </c>
      <c r="L477" s="103">
        <f>Tabel1[[#This Row],[Bredde inde]]*Tabel1[[#This Row],[Antal]]</f>
        <v>2.2000000000000002</v>
      </c>
    </row>
    <row r="478" spans="1:12" x14ac:dyDescent="0.25">
      <c r="A478" s="4" t="s">
        <v>340</v>
      </c>
      <c r="B478" s="9" t="s">
        <v>2</v>
      </c>
      <c r="C478" s="13">
        <v>1</v>
      </c>
      <c r="D478" s="9" t="s">
        <v>54</v>
      </c>
      <c r="E478" s="9" t="s">
        <v>11</v>
      </c>
      <c r="F478" s="9" t="s">
        <v>713</v>
      </c>
      <c r="G478" s="9"/>
      <c r="H478" s="9"/>
      <c r="I478" s="107">
        <v>1.1000000000000001</v>
      </c>
      <c r="J478" s="14"/>
      <c r="K478" s="15">
        <f>IF(Tabel1[[#This Row],[Inde eller ude?]]="Ude",(Tabel1[[#This Row],[Bredde ude]]/100)*(Tabel1[[#This Row],[Dybde ude]]/100)*Tabel1[[#This Row],[Antal]],0)</f>
        <v>0</v>
      </c>
      <c r="L478" s="103">
        <f>Tabel1[[#This Row],[Bredde inde]]*Tabel1[[#This Row],[Antal]]</f>
        <v>1.1000000000000001</v>
      </c>
    </row>
    <row r="479" spans="1:12" x14ac:dyDescent="0.25">
      <c r="A479" s="4" t="s">
        <v>341</v>
      </c>
      <c r="B479" s="9" t="s">
        <v>4</v>
      </c>
      <c r="C479" s="13">
        <v>1</v>
      </c>
      <c r="D479" s="9" t="s">
        <v>55</v>
      </c>
      <c r="E479" s="9" t="s">
        <v>11</v>
      </c>
      <c r="F479" s="9" t="s">
        <v>713</v>
      </c>
      <c r="G479" s="9"/>
      <c r="H479" s="9"/>
      <c r="I479" s="107">
        <v>1.1000000000000001</v>
      </c>
      <c r="J479" s="14"/>
      <c r="K479" s="15">
        <f>IF(Tabel1[[#This Row],[Inde eller ude?]]="Ude",(Tabel1[[#This Row],[Bredde ude]]/100)*(Tabel1[[#This Row],[Dybde ude]]/100)*Tabel1[[#This Row],[Antal]],0)</f>
        <v>0</v>
      </c>
      <c r="L479" s="103">
        <f>Tabel1[[#This Row],[Bredde inde]]*Tabel1[[#This Row],[Antal]]</f>
        <v>1.1000000000000001</v>
      </c>
    </row>
    <row r="480" spans="1:12" x14ac:dyDescent="0.25">
      <c r="A480" s="4" t="s">
        <v>342</v>
      </c>
      <c r="B480" s="9" t="s">
        <v>5</v>
      </c>
      <c r="C480" s="13">
        <v>1</v>
      </c>
      <c r="D480" s="9" t="s">
        <v>17</v>
      </c>
      <c r="E480" s="9" t="s">
        <v>11</v>
      </c>
      <c r="F480" s="9" t="s">
        <v>714</v>
      </c>
      <c r="G480" s="14">
        <v>230</v>
      </c>
      <c r="H480" s="14">
        <v>500</v>
      </c>
      <c r="I480" s="14"/>
      <c r="J480" s="14"/>
      <c r="K480" s="15">
        <f>IF(Tabel1[[#This Row],[Inde eller ude?]]="Ude",(Tabel1[[#This Row],[Bredde ude]]/100)*(Tabel1[[#This Row],[Dybde ude]]/100)*Tabel1[[#This Row],[Antal]],0)</f>
        <v>11.5</v>
      </c>
      <c r="L480" s="103">
        <f>Tabel1[[#This Row],[Bredde inde]]*Tabel1[[#This Row],[Antal]]</f>
        <v>0</v>
      </c>
    </row>
    <row r="481" spans="1:12" x14ac:dyDescent="0.25">
      <c r="A481" s="4" t="s">
        <v>343</v>
      </c>
      <c r="B481" s="98" t="s">
        <v>1147</v>
      </c>
      <c r="C481" s="13">
        <v>3</v>
      </c>
      <c r="D481" s="98" t="s">
        <v>54</v>
      </c>
      <c r="E481" s="9" t="s">
        <v>11</v>
      </c>
      <c r="F481" s="9" t="s">
        <v>713</v>
      </c>
      <c r="G481" s="9"/>
      <c r="H481" s="9"/>
      <c r="I481" s="107">
        <v>1.1000000000000001</v>
      </c>
      <c r="J481" s="14"/>
      <c r="K481" s="15">
        <f>IF(Tabel1[[#This Row],[Inde eller ude?]]="Ude",(Tabel1[[#This Row],[Bredde ude]]/100)*(Tabel1[[#This Row],[Dybde ude]]/100)*Tabel1[[#This Row],[Antal]],0)</f>
        <v>0</v>
      </c>
      <c r="L481" s="103">
        <f>Tabel1[[#This Row],[Bredde inde]]*Tabel1[[#This Row],[Antal]]</f>
        <v>3.3000000000000003</v>
      </c>
    </row>
    <row r="482" spans="1:12" x14ac:dyDescent="0.25">
      <c r="A482" s="4" t="s">
        <v>928</v>
      </c>
      <c r="B482" s="98" t="s">
        <v>1294</v>
      </c>
      <c r="C482" s="13">
        <v>4</v>
      </c>
      <c r="D482" s="9" t="s">
        <v>18</v>
      </c>
      <c r="E482" s="9" t="s">
        <v>11</v>
      </c>
      <c r="F482" s="9" t="s">
        <v>713</v>
      </c>
      <c r="G482" s="9"/>
      <c r="H482" s="9"/>
      <c r="I482" s="107">
        <v>1.1000000000000001</v>
      </c>
      <c r="J482" s="14"/>
      <c r="K482" s="15">
        <f>IF(Tabel1[[#This Row],[Inde eller ude?]]="Ude",(Tabel1[[#This Row],[Bredde ude]]/100)*(Tabel1[[#This Row],[Dybde ude]]/100)*Tabel1[[#This Row],[Antal]],0)</f>
        <v>0</v>
      </c>
      <c r="L482" s="103">
        <f>Tabel1[[#This Row],[Bredde inde]]*Tabel1[[#This Row],[Antal]]</f>
        <v>4.4000000000000004</v>
      </c>
    </row>
    <row r="483" spans="1:12" x14ac:dyDescent="0.25">
      <c r="A483" s="4" t="s">
        <v>344</v>
      </c>
      <c r="B483" s="9" t="s">
        <v>7</v>
      </c>
      <c r="C483" s="13">
        <v>2</v>
      </c>
      <c r="D483" s="9" t="s">
        <v>54</v>
      </c>
      <c r="E483" s="9" t="s">
        <v>11</v>
      </c>
      <c r="F483" s="9" t="s">
        <v>713</v>
      </c>
      <c r="G483" s="9"/>
      <c r="H483" s="9"/>
      <c r="I483" s="107">
        <v>1.1000000000000001</v>
      </c>
      <c r="J483" s="14"/>
      <c r="K483" s="15">
        <f>IF(Tabel1[[#This Row],[Inde eller ude?]]="Ude",(Tabel1[[#This Row],[Bredde ude]]/100)*(Tabel1[[#This Row],[Dybde ude]]/100)*Tabel1[[#This Row],[Antal]],0)</f>
        <v>0</v>
      </c>
      <c r="L483" s="103">
        <f>Tabel1[[#This Row],[Bredde inde]]*Tabel1[[#This Row],[Antal]]</f>
        <v>2.2000000000000002</v>
      </c>
    </row>
    <row r="484" spans="1:12" x14ac:dyDescent="0.25">
      <c r="A484" s="4" t="s">
        <v>1371</v>
      </c>
      <c r="B484" s="9" t="s">
        <v>8</v>
      </c>
      <c r="C484" s="13">
        <v>1</v>
      </c>
      <c r="D484" s="9" t="s">
        <v>17</v>
      </c>
      <c r="E484" s="9" t="s">
        <v>11</v>
      </c>
      <c r="F484" s="9" t="s">
        <v>714</v>
      </c>
      <c r="G484" s="14">
        <v>230</v>
      </c>
      <c r="H484" s="14">
        <v>500</v>
      </c>
      <c r="I484" s="14"/>
      <c r="J484" s="14"/>
      <c r="K484" s="15">
        <f>IF(Tabel1[[#This Row],[Inde eller ude?]]="Ude",(Tabel1[[#This Row],[Bredde ude]]/100)*(Tabel1[[#This Row],[Dybde ude]]/100)*Tabel1[[#This Row],[Antal]],0)</f>
        <v>11.5</v>
      </c>
      <c r="L484" s="103">
        <f>Tabel1[[#This Row],[Bredde inde]]*Tabel1[[#This Row],[Antal]]</f>
        <v>0</v>
      </c>
    </row>
    <row r="485" spans="1:12" x14ac:dyDescent="0.25">
      <c r="A485" s="4" t="s">
        <v>1372</v>
      </c>
      <c r="B485" s="98" t="s">
        <v>1445</v>
      </c>
      <c r="C485" s="13">
        <v>1</v>
      </c>
      <c r="D485" s="9" t="s">
        <v>17</v>
      </c>
      <c r="E485" s="9" t="s">
        <v>11</v>
      </c>
      <c r="F485" s="9" t="s">
        <v>714</v>
      </c>
      <c r="G485" s="14">
        <v>230</v>
      </c>
      <c r="H485" s="14">
        <v>500</v>
      </c>
      <c r="I485" s="14"/>
      <c r="J485" s="14"/>
      <c r="K485" s="15">
        <f>IF(Tabel1[[#This Row],[Inde eller ude?]]="Ude",(Tabel1[[#This Row],[Bredde ude]]/100)*(Tabel1[[#This Row],[Dybde ude]]/100)*Tabel1[[#This Row],[Antal]],0)</f>
        <v>11.5</v>
      </c>
      <c r="L485" s="103">
        <f>Tabel1[[#This Row],[Bredde inde]]*Tabel1[[#This Row],[Antal]]</f>
        <v>0</v>
      </c>
    </row>
    <row r="486" spans="1:12" x14ac:dyDescent="0.25">
      <c r="A486" s="4" t="s">
        <v>345</v>
      </c>
      <c r="B486" s="9" t="s">
        <v>14</v>
      </c>
      <c r="C486" s="13">
        <v>3</v>
      </c>
      <c r="D486" s="9" t="s">
        <v>54</v>
      </c>
      <c r="E486" s="98" t="s">
        <v>1444</v>
      </c>
      <c r="F486" s="9" t="s">
        <v>713</v>
      </c>
      <c r="G486" s="9"/>
      <c r="H486" s="9"/>
      <c r="I486" s="107">
        <v>1.1000000000000001</v>
      </c>
      <c r="J486" s="14"/>
      <c r="K486" s="15">
        <f>IF(Tabel1[[#This Row],[Inde eller ude?]]="Ude",(Tabel1[[#This Row],[Bredde ude]]/100)*(Tabel1[[#This Row],[Dybde ude]]/100)*Tabel1[[#This Row],[Antal]],0)</f>
        <v>0</v>
      </c>
      <c r="L486" s="103">
        <f>Tabel1[[#This Row],[Bredde inde]]*Tabel1[[#This Row],[Antal]]</f>
        <v>3.3000000000000003</v>
      </c>
    </row>
    <row r="487" spans="1:12" x14ac:dyDescent="0.25">
      <c r="A487" s="4" t="s">
        <v>346</v>
      </c>
      <c r="B487" s="9" t="s">
        <v>19</v>
      </c>
      <c r="C487" s="13">
        <v>1</v>
      </c>
      <c r="D487" s="9" t="s">
        <v>20</v>
      </c>
      <c r="E487" s="9" t="s">
        <v>11</v>
      </c>
      <c r="F487" s="9" t="s">
        <v>713</v>
      </c>
      <c r="G487" s="9"/>
      <c r="H487" s="9"/>
      <c r="I487" s="107">
        <v>1.1000000000000001</v>
      </c>
      <c r="J487" s="14"/>
      <c r="K487" s="15">
        <f>IF(Tabel1[[#This Row],[Inde eller ude?]]="Ude",(Tabel1[[#This Row],[Bredde ude]]/100)*(Tabel1[[#This Row],[Dybde ude]]/100)*Tabel1[[#This Row],[Antal]],0)</f>
        <v>0</v>
      </c>
      <c r="L487" s="103">
        <f>Tabel1[[#This Row],[Bredde inde]]*Tabel1[[#This Row],[Antal]]</f>
        <v>1.1000000000000001</v>
      </c>
    </row>
    <row r="488" spans="1:12" x14ac:dyDescent="0.25">
      <c r="A488" s="4" t="s">
        <v>347</v>
      </c>
      <c r="B488" s="9" t="s">
        <v>21</v>
      </c>
      <c r="C488" s="13">
        <v>1</v>
      </c>
      <c r="D488" s="9" t="s">
        <v>872</v>
      </c>
      <c r="E488" s="9" t="s">
        <v>11</v>
      </c>
      <c r="F488" s="9" t="s">
        <v>713</v>
      </c>
      <c r="G488" s="9"/>
      <c r="H488" s="9"/>
      <c r="I488" s="107">
        <v>0.5</v>
      </c>
      <c r="J488" s="14"/>
      <c r="K488" s="15">
        <f>IF(Tabel1[[#This Row],[Inde eller ude?]]="Ude",(Tabel1[[#This Row],[Bredde ude]]/100)*(Tabel1[[#This Row],[Dybde ude]]/100)*Tabel1[[#This Row],[Antal]],0)</f>
        <v>0</v>
      </c>
      <c r="L488" s="103">
        <f>Tabel1[[#This Row],[Bredde inde]]*Tabel1[[#This Row],[Antal]]</f>
        <v>0.5</v>
      </c>
    </row>
    <row r="489" spans="1:12" x14ac:dyDescent="0.25">
      <c r="A489" s="4" t="s">
        <v>348</v>
      </c>
      <c r="B489" s="98" t="s">
        <v>1475</v>
      </c>
      <c r="C489" s="99">
        <v>1</v>
      </c>
      <c r="D489" s="98" t="s">
        <v>56</v>
      </c>
      <c r="E489" s="98" t="s">
        <v>11</v>
      </c>
      <c r="F489" s="98" t="s">
        <v>713</v>
      </c>
      <c r="G489" s="9"/>
      <c r="H489" s="9"/>
      <c r="I489" s="107">
        <v>0.5</v>
      </c>
      <c r="J489" s="14"/>
      <c r="K489" s="15">
        <f>IF(Tabel1[[#This Row],[Inde eller ude?]]="Ude",(Tabel1[[#This Row],[Bredde ude]]/100)*(Tabel1[[#This Row],[Dybde ude]]/100)*Tabel1[[#This Row],[Antal]],0)</f>
        <v>0</v>
      </c>
      <c r="L489" s="103">
        <f>Tabel1[[#This Row],[Bredde inde]]*Tabel1[[#This Row],[Antal]]</f>
        <v>0.5</v>
      </c>
    </row>
    <row r="490" spans="1:12" x14ac:dyDescent="0.25">
      <c r="A490" s="4" t="s">
        <v>349</v>
      </c>
      <c r="B490" s="98" t="s">
        <v>0</v>
      </c>
      <c r="C490" s="13">
        <v>1</v>
      </c>
      <c r="D490" s="9" t="s">
        <v>58</v>
      </c>
      <c r="E490" s="98" t="s">
        <v>1177</v>
      </c>
      <c r="F490" s="9" t="s">
        <v>713</v>
      </c>
      <c r="G490" s="9"/>
      <c r="H490" s="9"/>
      <c r="I490" s="107">
        <v>1.1000000000000001</v>
      </c>
      <c r="J490" s="14"/>
      <c r="K490" s="15">
        <f>IF(Tabel1[[#This Row],[Inde eller ude?]]="Ude",(Tabel1[[#This Row],[Bredde ude]]/100)*(Tabel1[[#This Row],[Dybde ude]]/100)*Tabel1[[#This Row],[Antal]],0)</f>
        <v>0</v>
      </c>
      <c r="L490" s="103">
        <f>Tabel1[[#This Row],[Bredde inde]]*Tabel1[[#This Row],[Antal]]</f>
        <v>1.1000000000000001</v>
      </c>
    </row>
    <row r="491" spans="1:12" x14ac:dyDescent="0.25">
      <c r="A491" s="4" t="s">
        <v>350</v>
      </c>
      <c r="B491" s="9" t="s">
        <v>1</v>
      </c>
      <c r="C491" s="13">
        <v>1</v>
      </c>
      <c r="D491" s="9" t="s">
        <v>54</v>
      </c>
      <c r="E491" s="98" t="s">
        <v>11</v>
      </c>
      <c r="F491" s="9" t="s">
        <v>713</v>
      </c>
      <c r="G491" s="9"/>
      <c r="H491" s="9"/>
      <c r="I491" s="107">
        <v>1.1000000000000001</v>
      </c>
      <c r="J491" s="14"/>
      <c r="K491" s="15">
        <f>IF(Tabel1[[#This Row],[Inde eller ude?]]="Ude",(Tabel1[[#This Row],[Bredde ude]]/100)*(Tabel1[[#This Row],[Dybde ude]]/100)*Tabel1[[#This Row],[Antal]],0)</f>
        <v>0</v>
      </c>
      <c r="L491" s="103">
        <f>Tabel1[[#This Row],[Bredde inde]]*Tabel1[[#This Row],[Antal]]</f>
        <v>1.1000000000000001</v>
      </c>
    </row>
    <row r="492" spans="1:12" x14ac:dyDescent="0.25">
      <c r="A492" s="4" t="s">
        <v>351</v>
      </c>
      <c r="B492" s="9" t="s">
        <v>2</v>
      </c>
      <c r="C492" s="13">
        <v>1</v>
      </c>
      <c r="D492" s="9" t="s">
        <v>54</v>
      </c>
      <c r="E492" s="98" t="s">
        <v>11</v>
      </c>
      <c r="F492" s="9" t="s">
        <v>713</v>
      </c>
      <c r="G492" s="9"/>
      <c r="H492" s="9"/>
      <c r="I492" s="107">
        <v>1.1000000000000001</v>
      </c>
      <c r="J492" s="14"/>
      <c r="K492" s="15">
        <f>IF(Tabel1[[#This Row],[Inde eller ude?]]="Ude",(Tabel1[[#This Row],[Bredde ude]]/100)*(Tabel1[[#This Row],[Dybde ude]]/100)*Tabel1[[#This Row],[Antal]],0)</f>
        <v>0</v>
      </c>
      <c r="L492" s="103">
        <f>Tabel1[[#This Row],[Bredde inde]]*Tabel1[[#This Row],[Antal]]</f>
        <v>1.1000000000000001</v>
      </c>
    </row>
    <row r="493" spans="1:12" x14ac:dyDescent="0.25">
      <c r="A493" s="4" t="s">
        <v>352</v>
      </c>
      <c r="B493" s="9" t="s">
        <v>3</v>
      </c>
      <c r="C493" s="13">
        <v>1</v>
      </c>
      <c r="D493" s="9" t="s">
        <v>57</v>
      </c>
      <c r="E493" s="9" t="s">
        <v>11</v>
      </c>
      <c r="F493" s="9" t="s">
        <v>713</v>
      </c>
      <c r="G493" s="9"/>
      <c r="H493" s="9"/>
      <c r="I493" s="107">
        <v>0.5</v>
      </c>
      <c r="J493" s="14"/>
      <c r="K493" s="15">
        <f>IF(Tabel1[[#This Row],[Inde eller ude?]]="Ude",(Tabel1[[#This Row],[Bredde ude]]/100)*(Tabel1[[#This Row],[Dybde ude]]/100)*Tabel1[[#This Row],[Antal]],0)</f>
        <v>0</v>
      </c>
      <c r="L493" s="103">
        <f>Tabel1[[#This Row],[Bredde inde]]*Tabel1[[#This Row],[Antal]]</f>
        <v>0.5</v>
      </c>
    </row>
    <row r="494" spans="1:12" x14ac:dyDescent="0.25">
      <c r="A494" s="4" t="s">
        <v>353</v>
      </c>
      <c r="B494" s="9" t="s">
        <v>4</v>
      </c>
      <c r="C494" s="13">
        <v>1</v>
      </c>
      <c r="D494" s="9" t="s">
        <v>57</v>
      </c>
      <c r="E494" s="9" t="s">
        <v>11</v>
      </c>
      <c r="F494" s="9" t="s">
        <v>713</v>
      </c>
      <c r="G494" s="9"/>
      <c r="H494" s="9"/>
      <c r="I494" s="107">
        <v>0.5</v>
      </c>
      <c r="J494" s="14"/>
      <c r="K494" s="15">
        <f>IF(Tabel1[[#This Row],[Inde eller ude?]]="Ude",(Tabel1[[#This Row],[Bredde ude]]/100)*(Tabel1[[#This Row],[Dybde ude]]/100)*Tabel1[[#This Row],[Antal]],0)</f>
        <v>0</v>
      </c>
      <c r="L494" s="103">
        <f>Tabel1[[#This Row],[Bredde inde]]*Tabel1[[#This Row],[Antal]]</f>
        <v>0.5</v>
      </c>
    </row>
    <row r="495" spans="1:12" x14ac:dyDescent="0.25">
      <c r="A495" s="4" t="s">
        <v>354</v>
      </c>
      <c r="B495" s="9" t="s">
        <v>5</v>
      </c>
      <c r="C495" s="13">
        <v>1</v>
      </c>
      <c r="D495" s="9" t="s">
        <v>54</v>
      </c>
      <c r="E495" s="9" t="s">
        <v>11</v>
      </c>
      <c r="F495" s="9" t="s">
        <v>713</v>
      </c>
      <c r="G495" s="9"/>
      <c r="H495" s="9"/>
      <c r="I495" s="107">
        <v>1.1000000000000001</v>
      </c>
      <c r="J495" s="14"/>
      <c r="K495" s="15">
        <f>IF(Tabel1[[#This Row],[Inde eller ude?]]="Ude",(Tabel1[[#This Row],[Bredde ude]]/100)*(Tabel1[[#This Row],[Dybde ude]]/100)*Tabel1[[#This Row],[Antal]],0)</f>
        <v>0</v>
      </c>
      <c r="L495" s="103">
        <f>Tabel1[[#This Row],[Bredde inde]]*Tabel1[[#This Row],[Antal]]</f>
        <v>1.1000000000000001</v>
      </c>
    </row>
    <row r="496" spans="1:12" x14ac:dyDescent="0.25">
      <c r="A496" s="4" t="s">
        <v>355</v>
      </c>
      <c r="B496" s="98" t="s">
        <v>1147</v>
      </c>
      <c r="C496" s="13">
        <v>1</v>
      </c>
      <c r="D496" s="98" t="s">
        <v>54</v>
      </c>
      <c r="E496" s="9" t="s">
        <v>11</v>
      </c>
      <c r="F496" s="9" t="s">
        <v>713</v>
      </c>
      <c r="G496" s="9"/>
      <c r="H496" s="9"/>
      <c r="I496" s="107">
        <v>1.1000000000000001</v>
      </c>
      <c r="J496" s="14"/>
      <c r="K496" s="15">
        <f>IF(Tabel1[[#This Row],[Inde eller ude?]]="Ude",(Tabel1[[#This Row],[Bredde ude]]/100)*(Tabel1[[#This Row],[Dybde ude]]/100)*Tabel1[[#This Row],[Antal]],0)</f>
        <v>0</v>
      </c>
      <c r="L496" s="103">
        <f>Tabel1[[#This Row],[Bredde inde]]*Tabel1[[#This Row],[Antal]]</f>
        <v>1.1000000000000001</v>
      </c>
    </row>
    <row r="497" spans="1:12" x14ac:dyDescent="0.25">
      <c r="A497" s="4" t="s">
        <v>929</v>
      </c>
      <c r="B497" s="98" t="s">
        <v>1294</v>
      </c>
      <c r="C497" s="13">
        <v>1</v>
      </c>
      <c r="D497" s="9" t="s">
        <v>690</v>
      </c>
      <c r="E497" s="9" t="s">
        <v>11</v>
      </c>
      <c r="F497" s="9" t="s">
        <v>713</v>
      </c>
      <c r="G497" s="9"/>
      <c r="H497" s="9"/>
      <c r="I497" s="107">
        <v>0.5</v>
      </c>
      <c r="J497" s="16"/>
      <c r="K497" s="15">
        <f>IF(Tabel1[[#This Row],[Inde eller ude?]]="Ude",(Tabel1[[#This Row],[Bredde ude]]/100)*(Tabel1[[#This Row],[Dybde ude]]/100)*Tabel1[[#This Row],[Antal]],0)</f>
        <v>0</v>
      </c>
      <c r="L497" s="103">
        <f>Tabel1[[#This Row],[Bredde inde]]*Tabel1[[#This Row],[Antal]]</f>
        <v>0.5</v>
      </c>
    </row>
    <row r="498" spans="1:12" x14ac:dyDescent="0.25">
      <c r="A498" s="4" t="s">
        <v>356</v>
      </c>
      <c r="B498" s="9" t="s">
        <v>7</v>
      </c>
      <c r="C498" s="13">
        <v>1</v>
      </c>
      <c r="D498" s="9" t="s">
        <v>54</v>
      </c>
      <c r="E498" s="9" t="s">
        <v>11</v>
      </c>
      <c r="F498" s="9" t="s">
        <v>713</v>
      </c>
      <c r="G498" s="9"/>
      <c r="H498" s="9"/>
      <c r="I498" s="107">
        <v>1.1000000000000001</v>
      </c>
      <c r="J498" s="14"/>
      <c r="K498" s="15">
        <f>IF(Tabel1[[#This Row],[Inde eller ude?]]="Ude",(Tabel1[[#This Row],[Bredde ude]]/100)*(Tabel1[[#This Row],[Dybde ude]]/100)*Tabel1[[#This Row],[Antal]],0)</f>
        <v>0</v>
      </c>
      <c r="L498" s="103">
        <f>Tabel1[[#This Row],[Bredde inde]]*Tabel1[[#This Row],[Antal]]</f>
        <v>1.1000000000000001</v>
      </c>
    </row>
    <row r="499" spans="1:12" x14ac:dyDescent="0.25">
      <c r="A499" s="4" t="s">
        <v>1373</v>
      </c>
      <c r="B499" s="9" t="s">
        <v>8</v>
      </c>
      <c r="C499" s="13">
        <v>1</v>
      </c>
      <c r="D499" s="9" t="s">
        <v>54</v>
      </c>
      <c r="E499" s="9" t="s">
        <v>11</v>
      </c>
      <c r="F499" s="9" t="s">
        <v>713</v>
      </c>
      <c r="G499" s="9"/>
      <c r="H499" s="9"/>
      <c r="I499" s="107">
        <v>1.1000000000000001</v>
      </c>
      <c r="J499" s="14"/>
      <c r="K499" s="15">
        <f>IF(Tabel1[[#This Row],[Inde eller ude?]]="Ude",(Tabel1[[#This Row],[Bredde ude]]/100)*(Tabel1[[#This Row],[Dybde ude]]/100)*Tabel1[[#This Row],[Antal]],0)</f>
        <v>0</v>
      </c>
      <c r="L499" s="103">
        <f>Tabel1[[#This Row],[Bredde inde]]*Tabel1[[#This Row],[Antal]]</f>
        <v>1.1000000000000001</v>
      </c>
    </row>
    <row r="500" spans="1:12" x14ac:dyDescent="0.25">
      <c r="A500" s="4" t="s">
        <v>1374</v>
      </c>
      <c r="B500" s="9" t="s">
        <v>14</v>
      </c>
      <c r="C500" s="13">
        <v>1</v>
      </c>
      <c r="D500" s="9" t="s">
        <v>54</v>
      </c>
      <c r="E500" s="98" t="s">
        <v>1444</v>
      </c>
      <c r="F500" s="9" t="s">
        <v>713</v>
      </c>
      <c r="G500" s="9"/>
      <c r="H500" s="9"/>
      <c r="I500" s="107">
        <v>1.1000000000000001</v>
      </c>
      <c r="J500" s="14"/>
      <c r="K500" s="15">
        <f>IF(Tabel1[[#This Row],[Inde eller ude?]]="Ude",(Tabel1[[#This Row],[Bredde ude]]/100)*(Tabel1[[#This Row],[Dybde ude]]/100)*Tabel1[[#This Row],[Antal]],0)</f>
        <v>0</v>
      </c>
      <c r="L500" s="103">
        <f>Tabel1[[#This Row],[Bredde inde]]*Tabel1[[#This Row],[Antal]]</f>
        <v>1.1000000000000001</v>
      </c>
    </row>
    <row r="501" spans="1:12" x14ac:dyDescent="0.25">
      <c r="A501" s="4" t="s">
        <v>357</v>
      </c>
      <c r="B501" s="98" t="s">
        <v>1475</v>
      </c>
      <c r="C501" s="99">
        <v>1</v>
      </c>
      <c r="D501" s="98" t="s">
        <v>56</v>
      </c>
      <c r="E501" s="98" t="s">
        <v>11</v>
      </c>
      <c r="F501" s="98" t="s">
        <v>713</v>
      </c>
      <c r="G501" s="9"/>
      <c r="H501" s="9"/>
      <c r="I501" s="107">
        <v>0.5</v>
      </c>
      <c r="J501" s="14"/>
      <c r="K501" s="15">
        <f>IF(Tabel1[[#This Row],[Inde eller ude?]]="Ude",(Tabel1[[#This Row],[Bredde ude]]/100)*(Tabel1[[#This Row],[Dybde ude]]/100)*Tabel1[[#This Row],[Antal]],0)</f>
        <v>0</v>
      </c>
      <c r="L501" s="103">
        <f>Tabel1[[#This Row],[Bredde inde]]*Tabel1[[#This Row],[Antal]]</f>
        <v>0.5</v>
      </c>
    </row>
    <row r="502" spans="1:12" x14ac:dyDescent="0.25">
      <c r="A502" s="4" t="s">
        <v>358</v>
      </c>
      <c r="B502" s="98" t="s">
        <v>0</v>
      </c>
      <c r="C502" s="13">
        <v>2</v>
      </c>
      <c r="D502" s="9" t="s">
        <v>58</v>
      </c>
      <c r="E502" s="98" t="s">
        <v>1177</v>
      </c>
      <c r="F502" s="9" t="s">
        <v>713</v>
      </c>
      <c r="G502" s="9"/>
      <c r="H502" s="9"/>
      <c r="I502" s="107">
        <v>1.1000000000000001</v>
      </c>
      <c r="J502" s="14"/>
      <c r="K502" s="15">
        <f>IF(Tabel1[[#This Row],[Inde eller ude?]]="Ude",(Tabel1[[#This Row],[Bredde ude]]/100)*(Tabel1[[#This Row],[Dybde ude]]/100)*Tabel1[[#This Row],[Antal]],0)</f>
        <v>0</v>
      </c>
      <c r="L502" s="103">
        <f>Tabel1[[#This Row],[Bredde inde]]*Tabel1[[#This Row],[Antal]]</f>
        <v>2.2000000000000002</v>
      </c>
    </row>
    <row r="503" spans="1:12" x14ac:dyDescent="0.25">
      <c r="A503" s="4" t="s">
        <v>359</v>
      </c>
      <c r="B503" s="9" t="s">
        <v>1</v>
      </c>
      <c r="C503" s="13">
        <v>1</v>
      </c>
      <c r="D503" s="9" t="s">
        <v>54</v>
      </c>
      <c r="E503" s="98" t="s">
        <v>11</v>
      </c>
      <c r="F503" s="9" t="s">
        <v>713</v>
      </c>
      <c r="G503" s="9"/>
      <c r="H503" s="9"/>
      <c r="I503" s="107">
        <v>1.1000000000000001</v>
      </c>
      <c r="J503" s="14"/>
      <c r="K503" s="15">
        <f>IF(Tabel1[[#This Row],[Inde eller ude?]]="Ude",(Tabel1[[#This Row],[Bredde ude]]/100)*(Tabel1[[#This Row],[Dybde ude]]/100)*Tabel1[[#This Row],[Antal]],0)</f>
        <v>0</v>
      </c>
      <c r="L503" s="103">
        <f>Tabel1[[#This Row],[Bredde inde]]*Tabel1[[#This Row],[Antal]]</f>
        <v>1.1000000000000001</v>
      </c>
    </row>
    <row r="504" spans="1:12" x14ac:dyDescent="0.25">
      <c r="A504" s="4" t="s">
        <v>360</v>
      </c>
      <c r="B504" s="9" t="s">
        <v>2</v>
      </c>
      <c r="C504" s="13">
        <v>1</v>
      </c>
      <c r="D504" s="9" t="s">
        <v>54</v>
      </c>
      <c r="E504" s="98" t="s">
        <v>11</v>
      </c>
      <c r="F504" s="9" t="s">
        <v>713</v>
      </c>
      <c r="G504" s="9"/>
      <c r="H504" s="9"/>
      <c r="I504" s="107">
        <v>1.1000000000000001</v>
      </c>
      <c r="J504" s="14"/>
      <c r="K504" s="15">
        <f>IF(Tabel1[[#This Row],[Inde eller ude?]]="Ude",(Tabel1[[#This Row],[Bredde ude]]/100)*(Tabel1[[#This Row],[Dybde ude]]/100)*Tabel1[[#This Row],[Antal]],0)</f>
        <v>0</v>
      </c>
      <c r="L504" s="103">
        <f>Tabel1[[#This Row],[Bredde inde]]*Tabel1[[#This Row],[Antal]]</f>
        <v>1.1000000000000001</v>
      </c>
    </row>
    <row r="505" spans="1:12" x14ac:dyDescent="0.25">
      <c r="A505" s="4" t="s">
        <v>361</v>
      </c>
      <c r="B505" s="9" t="s">
        <v>3</v>
      </c>
      <c r="C505" s="13">
        <v>1</v>
      </c>
      <c r="D505" s="9" t="s">
        <v>54</v>
      </c>
      <c r="E505" s="9" t="s">
        <v>11</v>
      </c>
      <c r="F505" s="9" t="s">
        <v>713</v>
      </c>
      <c r="G505" s="9"/>
      <c r="H505" s="9"/>
      <c r="I505" s="107">
        <v>1.1000000000000001</v>
      </c>
      <c r="J505" s="14"/>
      <c r="K505" s="15">
        <f>IF(Tabel1[[#This Row],[Inde eller ude?]]="Ude",(Tabel1[[#This Row],[Bredde ude]]/100)*(Tabel1[[#This Row],[Dybde ude]]/100)*Tabel1[[#This Row],[Antal]],0)</f>
        <v>0</v>
      </c>
      <c r="L505" s="103">
        <f>Tabel1[[#This Row],[Bredde inde]]*Tabel1[[#This Row],[Antal]]</f>
        <v>1.1000000000000001</v>
      </c>
    </row>
    <row r="506" spans="1:12" x14ac:dyDescent="0.25">
      <c r="A506" s="4" t="s">
        <v>362</v>
      </c>
      <c r="B506" s="9" t="s">
        <v>4</v>
      </c>
      <c r="C506" s="13">
        <v>1</v>
      </c>
      <c r="D506" s="9" t="s">
        <v>57</v>
      </c>
      <c r="E506" s="9" t="s">
        <v>11</v>
      </c>
      <c r="F506" s="9" t="s">
        <v>713</v>
      </c>
      <c r="G506" s="9"/>
      <c r="H506" s="9"/>
      <c r="I506" s="107">
        <v>0.5</v>
      </c>
      <c r="J506" s="14"/>
      <c r="K506" s="15">
        <f>IF(Tabel1[[#This Row],[Inde eller ude?]]="Ude",(Tabel1[[#This Row],[Bredde ude]]/100)*(Tabel1[[#This Row],[Dybde ude]]/100)*Tabel1[[#This Row],[Antal]],0)</f>
        <v>0</v>
      </c>
      <c r="L506" s="103">
        <f>Tabel1[[#This Row],[Bredde inde]]*Tabel1[[#This Row],[Antal]]</f>
        <v>0.5</v>
      </c>
    </row>
    <row r="507" spans="1:12" x14ac:dyDescent="0.25">
      <c r="A507" s="4" t="s">
        <v>363</v>
      </c>
      <c r="B507" s="9" t="s">
        <v>5</v>
      </c>
      <c r="C507" s="13">
        <v>1</v>
      </c>
      <c r="D507" s="9" t="s">
        <v>54</v>
      </c>
      <c r="E507" s="9" t="s">
        <v>11</v>
      </c>
      <c r="F507" s="9" t="s">
        <v>713</v>
      </c>
      <c r="G507" s="9"/>
      <c r="H507" s="9"/>
      <c r="I507" s="107">
        <v>1.1000000000000001</v>
      </c>
      <c r="J507" s="14"/>
      <c r="K507" s="15">
        <f>IF(Tabel1[[#This Row],[Inde eller ude?]]="Ude",(Tabel1[[#This Row],[Bredde ude]]/100)*(Tabel1[[#This Row],[Dybde ude]]/100)*Tabel1[[#This Row],[Antal]],0)</f>
        <v>0</v>
      </c>
      <c r="L507" s="103">
        <f>Tabel1[[#This Row],[Bredde inde]]*Tabel1[[#This Row],[Antal]]</f>
        <v>1.1000000000000001</v>
      </c>
    </row>
    <row r="508" spans="1:12" x14ac:dyDescent="0.25">
      <c r="A508" s="4" t="s">
        <v>364</v>
      </c>
      <c r="B508" s="98" t="s">
        <v>1147</v>
      </c>
      <c r="C508" s="13">
        <v>1</v>
      </c>
      <c r="D508" s="98" t="s">
        <v>54</v>
      </c>
      <c r="E508" s="9" t="s">
        <v>11</v>
      </c>
      <c r="F508" s="9" t="s">
        <v>713</v>
      </c>
      <c r="G508" s="9"/>
      <c r="H508" s="9"/>
      <c r="I508" s="107">
        <v>1.1000000000000001</v>
      </c>
      <c r="J508" s="14"/>
      <c r="K508" s="15">
        <f>IF(Tabel1[[#This Row],[Inde eller ude?]]="Ude",(Tabel1[[#This Row],[Bredde ude]]/100)*(Tabel1[[#This Row],[Dybde ude]]/100)*Tabel1[[#This Row],[Antal]],0)</f>
        <v>0</v>
      </c>
      <c r="L508" s="103">
        <f>Tabel1[[#This Row],[Bredde inde]]*Tabel1[[#This Row],[Antal]]</f>
        <v>1.1000000000000001</v>
      </c>
    </row>
    <row r="509" spans="1:12" x14ac:dyDescent="0.25">
      <c r="A509" s="4" t="s">
        <v>930</v>
      </c>
      <c r="B509" s="98" t="s">
        <v>1294</v>
      </c>
      <c r="C509" s="13">
        <v>1</v>
      </c>
      <c r="D509" s="9" t="s">
        <v>690</v>
      </c>
      <c r="E509" s="9" t="s">
        <v>11</v>
      </c>
      <c r="F509" s="9" t="s">
        <v>713</v>
      </c>
      <c r="G509" s="9"/>
      <c r="H509" s="9"/>
      <c r="I509" s="107">
        <v>0.5</v>
      </c>
      <c r="J509" s="16"/>
      <c r="K509" s="15">
        <f>IF(Tabel1[[#This Row],[Inde eller ude?]]="Ude",(Tabel1[[#This Row],[Bredde ude]]/100)*(Tabel1[[#This Row],[Dybde ude]]/100)*Tabel1[[#This Row],[Antal]],0)</f>
        <v>0</v>
      </c>
      <c r="L509" s="103">
        <f>Tabel1[[#This Row],[Bredde inde]]*Tabel1[[#This Row],[Antal]]</f>
        <v>0.5</v>
      </c>
    </row>
    <row r="510" spans="1:12" x14ac:dyDescent="0.25">
      <c r="A510" s="4" t="s">
        <v>365</v>
      </c>
      <c r="B510" s="9" t="s">
        <v>7</v>
      </c>
      <c r="C510" s="13">
        <v>1</v>
      </c>
      <c r="D510" s="9" t="s">
        <v>54</v>
      </c>
      <c r="E510" s="9" t="s">
        <v>11</v>
      </c>
      <c r="F510" s="9" t="s">
        <v>713</v>
      </c>
      <c r="G510" s="9"/>
      <c r="H510" s="9"/>
      <c r="I510" s="107">
        <v>1.1000000000000001</v>
      </c>
      <c r="J510" s="14"/>
      <c r="K510" s="15">
        <f>IF(Tabel1[[#This Row],[Inde eller ude?]]="Ude",(Tabel1[[#This Row],[Bredde ude]]/100)*(Tabel1[[#This Row],[Dybde ude]]/100)*Tabel1[[#This Row],[Antal]],0)</f>
        <v>0</v>
      </c>
      <c r="L510" s="103">
        <f>Tabel1[[#This Row],[Bredde inde]]*Tabel1[[#This Row],[Antal]]</f>
        <v>1.1000000000000001</v>
      </c>
    </row>
    <row r="511" spans="1:12" x14ac:dyDescent="0.25">
      <c r="A511" s="4" t="s">
        <v>1375</v>
      </c>
      <c r="B511" s="9" t="s">
        <v>8</v>
      </c>
      <c r="C511" s="13">
        <v>1</v>
      </c>
      <c r="D511" s="9" t="s">
        <v>54</v>
      </c>
      <c r="E511" s="9" t="s">
        <v>11</v>
      </c>
      <c r="F511" s="9" t="s">
        <v>713</v>
      </c>
      <c r="G511" s="9"/>
      <c r="H511" s="9"/>
      <c r="I511" s="107">
        <v>1.1000000000000001</v>
      </c>
      <c r="J511" s="14"/>
      <c r="K511" s="15">
        <f>IF(Tabel1[[#This Row],[Inde eller ude?]]="Ude",(Tabel1[[#This Row],[Bredde ude]]/100)*(Tabel1[[#This Row],[Dybde ude]]/100)*Tabel1[[#This Row],[Antal]],0)</f>
        <v>0</v>
      </c>
      <c r="L511" s="103">
        <f>Tabel1[[#This Row],[Bredde inde]]*Tabel1[[#This Row],[Antal]]</f>
        <v>1.1000000000000001</v>
      </c>
    </row>
    <row r="512" spans="1:12" x14ac:dyDescent="0.25">
      <c r="A512" s="4" t="s">
        <v>1376</v>
      </c>
      <c r="B512" s="9" t="s">
        <v>14</v>
      </c>
      <c r="C512" s="13">
        <v>1</v>
      </c>
      <c r="D512" s="9" t="s">
        <v>54</v>
      </c>
      <c r="E512" s="98" t="s">
        <v>1444</v>
      </c>
      <c r="F512" s="9" t="s">
        <v>713</v>
      </c>
      <c r="G512" s="9"/>
      <c r="H512" s="9"/>
      <c r="I512" s="107">
        <v>1.1000000000000001</v>
      </c>
      <c r="J512" s="14"/>
      <c r="K512" s="15">
        <f>IF(Tabel1[[#This Row],[Inde eller ude?]]="Ude",(Tabel1[[#This Row],[Bredde ude]]/100)*(Tabel1[[#This Row],[Dybde ude]]/100)*Tabel1[[#This Row],[Antal]],0)</f>
        <v>0</v>
      </c>
      <c r="L512" s="103">
        <f>Tabel1[[#This Row],[Bredde inde]]*Tabel1[[#This Row],[Antal]]</f>
        <v>1.1000000000000001</v>
      </c>
    </row>
    <row r="513" spans="1:12" x14ac:dyDescent="0.25">
      <c r="A513" s="4" t="s">
        <v>366</v>
      </c>
      <c r="B513" s="98" t="s">
        <v>1475</v>
      </c>
      <c r="C513" s="99">
        <v>1</v>
      </c>
      <c r="D513" s="98" t="s">
        <v>56</v>
      </c>
      <c r="E513" s="98" t="s">
        <v>11</v>
      </c>
      <c r="F513" s="98" t="s">
        <v>713</v>
      </c>
      <c r="G513" s="9"/>
      <c r="H513" s="9"/>
      <c r="I513" s="107">
        <v>0.5</v>
      </c>
      <c r="J513" s="14"/>
      <c r="K513" s="15">
        <f>IF(Tabel1[[#This Row],[Inde eller ude?]]="Ude",(Tabel1[[#This Row],[Bredde ude]]/100)*(Tabel1[[#This Row],[Dybde ude]]/100)*Tabel1[[#This Row],[Antal]],0)</f>
        <v>0</v>
      </c>
      <c r="L513" s="103">
        <f>Tabel1[[#This Row],[Bredde inde]]*Tabel1[[#This Row],[Antal]]</f>
        <v>0.5</v>
      </c>
    </row>
    <row r="514" spans="1:12" x14ac:dyDescent="0.25">
      <c r="A514" s="4" t="s">
        <v>367</v>
      </c>
      <c r="B514" s="98" t="s">
        <v>0</v>
      </c>
      <c r="C514" s="13">
        <v>2</v>
      </c>
      <c r="D514" s="9" t="s">
        <v>58</v>
      </c>
      <c r="E514" s="98" t="s">
        <v>1177</v>
      </c>
      <c r="F514" s="9" t="s">
        <v>713</v>
      </c>
      <c r="G514" s="9"/>
      <c r="H514" s="9"/>
      <c r="I514" s="107">
        <v>1.1000000000000001</v>
      </c>
      <c r="J514" s="14"/>
      <c r="K514" s="15">
        <f>IF(Tabel1[[#This Row],[Inde eller ude?]]="Ude",(Tabel1[[#This Row],[Bredde ude]]/100)*(Tabel1[[#This Row],[Dybde ude]]/100)*Tabel1[[#This Row],[Antal]],0)</f>
        <v>0</v>
      </c>
      <c r="L514" s="103">
        <f>Tabel1[[#This Row],[Bredde inde]]*Tabel1[[#This Row],[Antal]]</f>
        <v>2.2000000000000002</v>
      </c>
    </row>
    <row r="515" spans="1:12" x14ac:dyDescent="0.25">
      <c r="A515" s="4" t="s">
        <v>368</v>
      </c>
      <c r="B515" s="9" t="s">
        <v>1</v>
      </c>
      <c r="C515" s="13">
        <v>2</v>
      </c>
      <c r="D515" s="9" t="s">
        <v>54</v>
      </c>
      <c r="E515" s="98" t="s">
        <v>11</v>
      </c>
      <c r="F515" s="9" t="s">
        <v>713</v>
      </c>
      <c r="G515" s="9"/>
      <c r="H515" s="9"/>
      <c r="I515" s="107">
        <v>1.1000000000000001</v>
      </c>
      <c r="J515" s="14"/>
      <c r="K515" s="15">
        <f>IF(Tabel1[[#This Row],[Inde eller ude?]]="Ude",(Tabel1[[#This Row],[Bredde ude]]/100)*(Tabel1[[#This Row],[Dybde ude]]/100)*Tabel1[[#This Row],[Antal]],0)</f>
        <v>0</v>
      </c>
      <c r="L515" s="103">
        <f>Tabel1[[#This Row],[Bredde inde]]*Tabel1[[#This Row],[Antal]]</f>
        <v>2.2000000000000002</v>
      </c>
    </row>
    <row r="516" spans="1:12" x14ac:dyDescent="0.25">
      <c r="A516" s="4" t="s">
        <v>369</v>
      </c>
      <c r="B516" s="9" t="s">
        <v>2</v>
      </c>
      <c r="C516" s="13">
        <v>1</v>
      </c>
      <c r="D516" s="9" t="s">
        <v>54</v>
      </c>
      <c r="E516" s="98" t="s">
        <v>11</v>
      </c>
      <c r="F516" s="9" t="s">
        <v>713</v>
      </c>
      <c r="G516" s="9"/>
      <c r="H516" s="9"/>
      <c r="I516" s="107">
        <v>1.1000000000000001</v>
      </c>
      <c r="J516" s="14"/>
      <c r="K516" s="15">
        <f>IF(Tabel1[[#This Row],[Inde eller ude?]]="Ude",(Tabel1[[#This Row],[Bredde ude]]/100)*(Tabel1[[#This Row],[Dybde ude]]/100)*Tabel1[[#This Row],[Antal]],0)</f>
        <v>0</v>
      </c>
      <c r="L516" s="103">
        <f>Tabel1[[#This Row],[Bredde inde]]*Tabel1[[#This Row],[Antal]]</f>
        <v>1.1000000000000001</v>
      </c>
    </row>
    <row r="517" spans="1:12" x14ac:dyDescent="0.25">
      <c r="A517" s="4" t="s">
        <v>370</v>
      </c>
      <c r="B517" s="9" t="s">
        <v>3</v>
      </c>
      <c r="C517" s="13">
        <v>1</v>
      </c>
      <c r="D517" s="9" t="s">
        <v>54</v>
      </c>
      <c r="E517" s="9" t="s">
        <v>11</v>
      </c>
      <c r="F517" s="9" t="s">
        <v>713</v>
      </c>
      <c r="G517" s="9"/>
      <c r="H517" s="9"/>
      <c r="I517" s="107">
        <v>1.1000000000000001</v>
      </c>
      <c r="J517" s="14"/>
      <c r="K517" s="15">
        <f>IF(Tabel1[[#This Row],[Inde eller ude?]]="Ude",(Tabel1[[#This Row],[Bredde ude]]/100)*(Tabel1[[#This Row],[Dybde ude]]/100)*Tabel1[[#This Row],[Antal]],0)</f>
        <v>0</v>
      </c>
      <c r="L517" s="103">
        <f>Tabel1[[#This Row],[Bredde inde]]*Tabel1[[#This Row],[Antal]]</f>
        <v>1.1000000000000001</v>
      </c>
    </row>
    <row r="518" spans="1:12" x14ac:dyDescent="0.25">
      <c r="A518" s="4" t="s">
        <v>371</v>
      </c>
      <c r="B518" s="9" t="s">
        <v>4</v>
      </c>
      <c r="C518" s="13">
        <v>1</v>
      </c>
      <c r="D518" s="9" t="s">
        <v>57</v>
      </c>
      <c r="E518" s="9" t="s">
        <v>11</v>
      </c>
      <c r="F518" s="9" t="s">
        <v>713</v>
      </c>
      <c r="G518" s="9"/>
      <c r="H518" s="9"/>
      <c r="I518" s="107">
        <v>0.5</v>
      </c>
      <c r="J518" s="14"/>
      <c r="K518" s="15">
        <f>IF(Tabel1[[#This Row],[Inde eller ude?]]="Ude",(Tabel1[[#This Row],[Bredde ude]]/100)*(Tabel1[[#This Row],[Dybde ude]]/100)*Tabel1[[#This Row],[Antal]],0)</f>
        <v>0</v>
      </c>
      <c r="L518" s="103">
        <f>Tabel1[[#This Row],[Bredde inde]]*Tabel1[[#This Row],[Antal]]</f>
        <v>0.5</v>
      </c>
    </row>
    <row r="519" spans="1:12" x14ac:dyDescent="0.25">
      <c r="A519" s="4" t="s">
        <v>372</v>
      </c>
      <c r="B519" s="9" t="s">
        <v>5</v>
      </c>
      <c r="C519" s="13">
        <v>1</v>
      </c>
      <c r="D519" s="9" t="s">
        <v>54</v>
      </c>
      <c r="E519" s="9" t="s">
        <v>11</v>
      </c>
      <c r="F519" s="9" t="s">
        <v>713</v>
      </c>
      <c r="G519" s="9"/>
      <c r="H519" s="9"/>
      <c r="I519" s="107">
        <v>1.1000000000000001</v>
      </c>
      <c r="J519" s="14"/>
      <c r="K519" s="15">
        <f>IF(Tabel1[[#This Row],[Inde eller ude?]]="Ude",(Tabel1[[#This Row],[Bredde ude]]/100)*(Tabel1[[#This Row],[Dybde ude]]/100)*Tabel1[[#This Row],[Antal]],0)</f>
        <v>0</v>
      </c>
      <c r="L519" s="103">
        <f>Tabel1[[#This Row],[Bredde inde]]*Tabel1[[#This Row],[Antal]]</f>
        <v>1.1000000000000001</v>
      </c>
    </row>
    <row r="520" spans="1:12" x14ac:dyDescent="0.25">
      <c r="A520" s="4" t="s">
        <v>373</v>
      </c>
      <c r="B520" s="98" t="s">
        <v>1147</v>
      </c>
      <c r="C520" s="13">
        <v>1</v>
      </c>
      <c r="D520" s="98" t="s">
        <v>54</v>
      </c>
      <c r="E520" s="9" t="s">
        <v>11</v>
      </c>
      <c r="F520" s="9" t="s">
        <v>713</v>
      </c>
      <c r="G520" s="9"/>
      <c r="H520" s="9"/>
      <c r="I520" s="107">
        <v>1.1000000000000001</v>
      </c>
      <c r="J520" s="14"/>
      <c r="K520" s="15">
        <f>IF(Tabel1[[#This Row],[Inde eller ude?]]="Ude",(Tabel1[[#This Row],[Bredde ude]]/100)*(Tabel1[[#This Row],[Dybde ude]]/100)*Tabel1[[#This Row],[Antal]],0)</f>
        <v>0</v>
      </c>
      <c r="L520" s="103">
        <f>Tabel1[[#This Row],[Bredde inde]]*Tabel1[[#This Row],[Antal]]</f>
        <v>1.1000000000000001</v>
      </c>
    </row>
    <row r="521" spans="1:12" x14ac:dyDescent="0.25">
      <c r="A521" s="4" t="s">
        <v>931</v>
      </c>
      <c r="B521" s="98" t="s">
        <v>1294</v>
      </c>
      <c r="C521" s="13">
        <v>1</v>
      </c>
      <c r="D521" s="9" t="s">
        <v>690</v>
      </c>
      <c r="E521" s="9" t="s">
        <v>11</v>
      </c>
      <c r="F521" s="9" t="s">
        <v>713</v>
      </c>
      <c r="G521" s="9"/>
      <c r="H521" s="9"/>
      <c r="I521" s="107">
        <v>0.5</v>
      </c>
      <c r="J521" s="16"/>
      <c r="K521" s="15">
        <f>IF(Tabel1[[#This Row],[Inde eller ude?]]="Ude",(Tabel1[[#This Row],[Bredde ude]]/100)*(Tabel1[[#This Row],[Dybde ude]]/100)*Tabel1[[#This Row],[Antal]],0)</f>
        <v>0</v>
      </c>
      <c r="L521" s="103">
        <f>Tabel1[[#This Row],[Bredde inde]]*Tabel1[[#This Row],[Antal]]</f>
        <v>0.5</v>
      </c>
    </row>
    <row r="522" spans="1:12" x14ac:dyDescent="0.25">
      <c r="A522" s="4" t="s">
        <v>374</v>
      </c>
      <c r="B522" s="9" t="s">
        <v>7</v>
      </c>
      <c r="C522" s="13">
        <v>1</v>
      </c>
      <c r="D522" s="9" t="s">
        <v>54</v>
      </c>
      <c r="E522" s="9" t="s">
        <v>11</v>
      </c>
      <c r="F522" s="9" t="s">
        <v>713</v>
      </c>
      <c r="G522" s="9"/>
      <c r="H522" s="9"/>
      <c r="I522" s="107">
        <v>1.1000000000000001</v>
      </c>
      <c r="J522" s="14"/>
      <c r="K522" s="15">
        <f>IF(Tabel1[[#This Row],[Inde eller ude?]]="Ude",(Tabel1[[#This Row],[Bredde ude]]/100)*(Tabel1[[#This Row],[Dybde ude]]/100)*Tabel1[[#This Row],[Antal]],0)</f>
        <v>0</v>
      </c>
      <c r="L522" s="103">
        <f>Tabel1[[#This Row],[Bredde inde]]*Tabel1[[#This Row],[Antal]]</f>
        <v>1.1000000000000001</v>
      </c>
    </row>
    <row r="523" spans="1:12" x14ac:dyDescent="0.25">
      <c r="A523" s="4" t="s">
        <v>1377</v>
      </c>
      <c r="B523" s="9" t="s">
        <v>8</v>
      </c>
      <c r="C523" s="13">
        <v>1</v>
      </c>
      <c r="D523" s="9" t="s">
        <v>54</v>
      </c>
      <c r="E523" s="9" t="s">
        <v>11</v>
      </c>
      <c r="F523" s="9" t="s">
        <v>713</v>
      </c>
      <c r="G523" s="9"/>
      <c r="H523" s="9"/>
      <c r="I523" s="107">
        <v>1.1000000000000001</v>
      </c>
      <c r="J523" s="14"/>
      <c r="K523" s="15">
        <f>IF(Tabel1[[#This Row],[Inde eller ude?]]="Ude",(Tabel1[[#This Row],[Bredde ude]]/100)*(Tabel1[[#This Row],[Dybde ude]]/100)*Tabel1[[#This Row],[Antal]],0)</f>
        <v>0</v>
      </c>
      <c r="L523" s="103">
        <f>Tabel1[[#This Row],[Bredde inde]]*Tabel1[[#This Row],[Antal]]</f>
        <v>1.1000000000000001</v>
      </c>
    </row>
    <row r="524" spans="1:12" x14ac:dyDescent="0.25">
      <c r="A524" s="4" t="s">
        <v>1378</v>
      </c>
      <c r="B524" s="9" t="s">
        <v>14</v>
      </c>
      <c r="C524" s="13">
        <v>1</v>
      </c>
      <c r="D524" s="9" t="s">
        <v>54</v>
      </c>
      <c r="E524" s="98" t="s">
        <v>1444</v>
      </c>
      <c r="F524" s="9" t="s">
        <v>713</v>
      </c>
      <c r="G524" s="9"/>
      <c r="H524" s="9"/>
      <c r="I524" s="107">
        <v>1.1000000000000001</v>
      </c>
      <c r="J524" s="14"/>
      <c r="K524" s="15">
        <f>IF(Tabel1[[#This Row],[Inde eller ude?]]="Ude",(Tabel1[[#This Row],[Bredde ude]]/100)*(Tabel1[[#This Row],[Dybde ude]]/100)*Tabel1[[#This Row],[Antal]],0)</f>
        <v>0</v>
      </c>
      <c r="L524" s="103">
        <f>Tabel1[[#This Row],[Bredde inde]]*Tabel1[[#This Row],[Antal]]</f>
        <v>1.1000000000000001</v>
      </c>
    </row>
    <row r="525" spans="1:12" x14ac:dyDescent="0.25">
      <c r="A525" s="4" t="s">
        <v>375</v>
      </c>
      <c r="B525" s="98" t="s">
        <v>1475</v>
      </c>
      <c r="C525" s="99">
        <v>1</v>
      </c>
      <c r="D525" s="98" t="s">
        <v>56</v>
      </c>
      <c r="E525" s="98" t="s">
        <v>11</v>
      </c>
      <c r="F525" s="98" t="s">
        <v>713</v>
      </c>
      <c r="G525" s="9"/>
      <c r="H525" s="9"/>
      <c r="I525" s="107">
        <v>0.5</v>
      </c>
      <c r="J525" s="14"/>
      <c r="K525" s="15">
        <f>IF(Tabel1[[#This Row],[Inde eller ude?]]="Ude",(Tabel1[[#This Row],[Bredde ude]]/100)*(Tabel1[[#This Row],[Dybde ude]]/100)*Tabel1[[#This Row],[Antal]],0)</f>
        <v>0</v>
      </c>
      <c r="L525" s="103">
        <f>Tabel1[[#This Row],[Bredde inde]]*Tabel1[[#This Row],[Antal]]</f>
        <v>0.5</v>
      </c>
    </row>
    <row r="526" spans="1:12" x14ac:dyDescent="0.25">
      <c r="A526" s="4" t="s">
        <v>376</v>
      </c>
      <c r="B526" s="98" t="s">
        <v>0</v>
      </c>
      <c r="C526" s="13">
        <v>3</v>
      </c>
      <c r="D526" s="9" t="s">
        <v>58</v>
      </c>
      <c r="E526" s="98" t="s">
        <v>1177</v>
      </c>
      <c r="F526" s="9" t="s">
        <v>713</v>
      </c>
      <c r="G526" s="9"/>
      <c r="H526" s="9"/>
      <c r="I526" s="107">
        <v>1.1000000000000001</v>
      </c>
      <c r="J526" s="14"/>
      <c r="K526" s="15">
        <f>IF(Tabel1[[#This Row],[Inde eller ude?]]="Ude",(Tabel1[[#This Row],[Bredde ude]]/100)*(Tabel1[[#This Row],[Dybde ude]]/100)*Tabel1[[#This Row],[Antal]],0)</f>
        <v>0</v>
      </c>
      <c r="L526" s="103">
        <f>Tabel1[[#This Row],[Bredde inde]]*Tabel1[[#This Row],[Antal]]</f>
        <v>3.3000000000000003</v>
      </c>
    </row>
    <row r="527" spans="1:12" x14ac:dyDescent="0.25">
      <c r="A527" s="4" t="s">
        <v>377</v>
      </c>
      <c r="B527" s="9" t="s">
        <v>1</v>
      </c>
      <c r="C527" s="13">
        <v>2</v>
      </c>
      <c r="D527" s="9" t="s">
        <v>54</v>
      </c>
      <c r="E527" s="98" t="s">
        <v>11</v>
      </c>
      <c r="F527" s="9" t="s">
        <v>713</v>
      </c>
      <c r="G527" s="9"/>
      <c r="H527" s="9"/>
      <c r="I527" s="107">
        <v>1.1000000000000001</v>
      </c>
      <c r="J527" s="14"/>
      <c r="K527" s="15">
        <f>IF(Tabel1[[#This Row],[Inde eller ude?]]="Ude",(Tabel1[[#This Row],[Bredde ude]]/100)*(Tabel1[[#This Row],[Dybde ude]]/100)*Tabel1[[#This Row],[Antal]],0)</f>
        <v>0</v>
      </c>
      <c r="L527" s="103">
        <f>Tabel1[[#This Row],[Bredde inde]]*Tabel1[[#This Row],[Antal]]</f>
        <v>2.2000000000000002</v>
      </c>
    </row>
    <row r="528" spans="1:12" x14ac:dyDescent="0.25">
      <c r="A528" s="4" t="s">
        <v>378</v>
      </c>
      <c r="B528" s="9" t="s">
        <v>2</v>
      </c>
      <c r="C528" s="13">
        <v>1</v>
      </c>
      <c r="D528" s="9" t="s">
        <v>54</v>
      </c>
      <c r="E528" s="98" t="s">
        <v>11</v>
      </c>
      <c r="F528" s="9" t="s">
        <v>713</v>
      </c>
      <c r="G528" s="9"/>
      <c r="H528" s="9"/>
      <c r="I528" s="107">
        <v>1.1000000000000001</v>
      </c>
      <c r="J528" s="14"/>
      <c r="K528" s="15">
        <f>IF(Tabel1[[#This Row],[Inde eller ude?]]="Ude",(Tabel1[[#This Row],[Bredde ude]]/100)*(Tabel1[[#This Row],[Dybde ude]]/100)*Tabel1[[#This Row],[Antal]],0)</f>
        <v>0</v>
      </c>
      <c r="L528" s="103">
        <f>Tabel1[[#This Row],[Bredde inde]]*Tabel1[[#This Row],[Antal]]</f>
        <v>1.1000000000000001</v>
      </c>
    </row>
    <row r="529" spans="1:12" x14ac:dyDescent="0.25">
      <c r="A529" s="4" t="s">
        <v>379</v>
      </c>
      <c r="B529" s="9" t="s">
        <v>3</v>
      </c>
      <c r="C529" s="13">
        <v>1</v>
      </c>
      <c r="D529" s="9" t="s">
        <v>54</v>
      </c>
      <c r="E529" s="9" t="s">
        <v>11</v>
      </c>
      <c r="F529" s="9" t="s">
        <v>713</v>
      </c>
      <c r="G529" s="9"/>
      <c r="H529" s="9"/>
      <c r="I529" s="107">
        <v>1.1000000000000001</v>
      </c>
      <c r="J529" s="14"/>
      <c r="K529" s="15">
        <f>IF(Tabel1[[#This Row],[Inde eller ude?]]="Ude",(Tabel1[[#This Row],[Bredde ude]]/100)*(Tabel1[[#This Row],[Dybde ude]]/100)*Tabel1[[#This Row],[Antal]],0)</f>
        <v>0</v>
      </c>
      <c r="L529" s="103">
        <f>Tabel1[[#This Row],[Bredde inde]]*Tabel1[[#This Row],[Antal]]</f>
        <v>1.1000000000000001</v>
      </c>
    </row>
    <row r="530" spans="1:12" x14ac:dyDescent="0.25">
      <c r="A530" s="4" t="s">
        <v>380</v>
      </c>
      <c r="B530" s="9" t="s">
        <v>4</v>
      </c>
      <c r="C530" s="13">
        <v>1</v>
      </c>
      <c r="D530" s="9" t="s">
        <v>55</v>
      </c>
      <c r="E530" s="9" t="s">
        <v>11</v>
      </c>
      <c r="F530" s="9" t="s">
        <v>713</v>
      </c>
      <c r="G530" s="9"/>
      <c r="H530" s="9"/>
      <c r="I530" s="107">
        <v>1.1000000000000001</v>
      </c>
      <c r="J530" s="14"/>
      <c r="K530" s="15">
        <f>IF(Tabel1[[#This Row],[Inde eller ude?]]="Ude",(Tabel1[[#This Row],[Bredde ude]]/100)*(Tabel1[[#This Row],[Dybde ude]]/100)*Tabel1[[#This Row],[Antal]],0)</f>
        <v>0</v>
      </c>
      <c r="L530" s="103">
        <f>Tabel1[[#This Row],[Bredde inde]]*Tabel1[[#This Row],[Antal]]</f>
        <v>1.1000000000000001</v>
      </c>
    </row>
    <row r="531" spans="1:12" x14ac:dyDescent="0.25">
      <c r="A531" s="4" t="s">
        <v>381</v>
      </c>
      <c r="B531" s="9" t="s">
        <v>5</v>
      </c>
      <c r="C531" s="13">
        <v>1</v>
      </c>
      <c r="D531" s="9" t="s">
        <v>54</v>
      </c>
      <c r="E531" s="9" t="s">
        <v>11</v>
      </c>
      <c r="F531" s="9" t="s">
        <v>713</v>
      </c>
      <c r="G531" s="9"/>
      <c r="H531" s="9"/>
      <c r="I531" s="107">
        <v>1.1000000000000001</v>
      </c>
      <c r="J531" s="14"/>
      <c r="K531" s="15">
        <f>IF(Tabel1[[#This Row],[Inde eller ude?]]="Ude",(Tabel1[[#This Row],[Bredde ude]]/100)*(Tabel1[[#This Row],[Dybde ude]]/100)*Tabel1[[#This Row],[Antal]],0)</f>
        <v>0</v>
      </c>
      <c r="L531" s="103">
        <f>Tabel1[[#This Row],[Bredde inde]]*Tabel1[[#This Row],[Antal]]</f>
        <v>1.1000000000000001</v>
      </c>
    </row>
    <row r="532" spans="1:12" x14ac:dyDescent="0.25">
      <c r="A532" s="4" t="s">
        <v>382</v>
      </c>
      <c r="B532" s="98" t="s">
        <v>1147</v>
      </c>
      <c r="C532" s="13">
        <v>1</v>
      </c>
      <c r="D532" s="98" t="s">
        <v>54</v>
      </c>
      <c r="E532" s="9" t="s">
        <v>11</v>
      </c>
      <c r="F532" s="9" t="s">
        <v>713</v>
      </c>
      <c r="G532" s="9"/>
      <c r="H532" s="9"/>
      <c r="I532" s="107">
        <v>1.1000000000000001</v>
      </c>
      <c r="J532" s="14"/>
      <c r="K532" s="15">
        <f>IF(Tabel1[[#This Row],[Inde eller ude?]]="Ude",(Tabel1[[#This Row],[Bredde ude]]/100)*(Tabel1[[#This Row],[Dybde ude]]/100)*Tabel1[[#This Row],[Antal]],0)</f>
        <v>0</v>
      </c>
      <c r="L532" s="103">
        <f>Tabel1[[#This Row],[Bredde inde]]*Tabel1[[#This Row],[Antal]]</f>
        <v>1.1000000000000001</v>
      </c>
    </row>
    <row r="533" spans="1:12" x14ac:dyDescent="0.25">
      <c r="A533" s="4" t="s">
        <v>932</v>
      </c>
      <c r="B533" s="98" t="s">
        <v>1294</v>
      </c>
      <c r="C533" s="13">
        <v>1</v>
      </c>
      <c r="D533" s="9" t="s">
        <v>690</v>
      </c>
      <c r="E533" s="9" t="s">
        <v>11</v>
      </c>
      <c r="F533" s="9" t="s">
        <v>713</v>
      </c>
      <c r="G533" s="9"/>
      <c r="H533" s="9"/>
      <c r="I533" s="107">
        <v>0.5</v>
      </c>
      <c r="J533" s="16"/>
      <c r="K533" s="15">
        <f>IF(Tabel1[[#This Row],[Inde eller ude?]]="Ude",(Tabel1[[#This Row],[Bredde ude]]/100)*(Tabel1[[#This Row],[Dybde ude]]/100)*Tabel1[[#This Row],[Antal]],0)</f>
        <v>0</v>
      </c>
      <c r="L533" s="103">
        <f>Tabel1[[#This Row],[Bredde inde]]*Tabel1[[#This Row],[Antal]]</f>
        <v>0.5</v>
      </c>
    </row>
    <row r="534" spans="1:12" x14ac:dyDescent="0.25">
      <c r="A534" s="4" t="s">
        <v>383</v>
      </c>
      <c r="B534" s="9" t="s">
        <v>7</v>
      </c>
      <c r="C534" s="13">
        <v>1</v>
      </c>
      <c r="D534" s="9" t="s">
        <v>54</v>
      </c>
      <c r="E534" s="9" t="s">
        <v>11</v>
      </c>
      <c r="F534" s="9" t="s">
        <v>713</v>
      </c>
      <c r="G534" s="9"/>
      <c r="H534" s="9"/>
      <c r="I534" s="107">
        <v>1.1000000000000001</v>
      </c>
      <c r="J534" s="14"/>
      <c r="K534" s="15">
        <f>IF(Tabel1[[#This Row],[Inde eller ude?]]="Ude",(Tabel1[[#This Row],[Bredde ude]]/100)*(Tabel1[[#This Row],[Dybde ude]]/100)*Tabel1[[#This Row],[Antal]],0)</f>
        <v>0</v>
      </c>
      <c r="L534" s="103">
        <f>Tabel1[[#This Row],[Bredde inde]]*Tabel1[[#This Row],[Antal]]</f>
        <v>1.1000000000000001</v>
      </c>
    </row>
    <row r="535" spans="1:12" x14ac:dyDescent="0.25">
      <c r="A535" s="4" t="s">
        <v>1379</v>
      </c>
      <c r="B535" s="9" t="s">
        <v>8</v>
      </c>
      <c r="C535" s="13">
        <v>1</v>
      </c>
      <c r="D535" s="9" t="s">
        <v>54</v>
      </c>
      <c r="E535" s="9" t="s">
        <v>11</v>
      </c>
      <c r="F535" s="9" t="s">
        <v>713</v>
      </c>
      <c r="G535" s="9"/>
      <c r="H535" s="9"/>
      <c r="I535" s="107">
        <v>1.1000000000000001</v>
      </c>
      <c r="J535" s="14"/>
      <c r="K535" s="15">
        <f>IF(Tabel1[[#This Row],[Inde eller ude?]]="Ude",(Tabel1[[#This Row],[Bredde ude]]/100)*(Tabel1[[#This Row],[Dybde ude]]/100)*Tabel1[[#This Row],[Antal]],0)</f>
        <v>0</v>
      </c>
      <c r="L535" s="103">
        <f>Tabel1[[#This Row],[Bredde inde]]*Tabel1[[#This Row],[Antal]]</f>
        <v>1.1000000000000001</v>
      </c>
    </row>
    <row r="536" spans="1:12" x14ac:dyDescent="0.25">
      <c r="A536" s="4" t="s">
        <v>1380</v>
      </c>
      <c r="B536" s="9" t="s">
        <v>14</v>
      </c>
      <c r="C536" s="13">
        <v>1</v>
      </c>
      <c r="D536" s="9" t="s">
        <v>54</v>
      </c>
      <c r="E536" s="98" t="s">
        <v>1444</v>
      </c>
      <c r="F536" s="9" t="s">
        <v>713</v>
      </c>
      <c r="G536" s="9"/>
      <c r="H536" s="9"/>
      <c r="I536" s="107">
        <v>1.1000000000000001</v>
      </c>
      <c r="J536" s="14"/>
      <c r="K536" s="15">
        <f>IF(Tabel1[[#This Row],[Inde eller ude?]]="Ude",(Tabel1[[#This Row],[Bredde ude]]/100)*(Tabel1[[#This Row],[Dybde ude]]/100)*Tabel1[[#This Row],[Antal]],0)</f>
        <v>0</v>
      </c>
      <c r="L536" s="103">
        <f>Tabel1[[#This Row],[Bredde inde]]*Tabel1[[#This Row],[Antal]]</f>
        <v>1.1000000000000001</v>
      </c>
    </row>
    <row r="537" spans="1:12" x14ac:dyDescent="0.25">
      <c r="A537" s="4" t="s">
        <v>384</v>
      </c>
      <c r="B537" s="98" t="s">
        <v>1475</v>
      </c>
      <c r="C537" s="99">
        <v>1</v>
      </c>
      <c r="D537" s="98" t="s">
        <v>56</v>
      </c>
      <c r="E537" s="98" t="s">
        <v>11</v>
      </c>
      <c r="F537" s="98" t="s">
        <v>713</v>
      </c>
      <c r="G537" s="9"/>
      <c r="H537" s="9"/>
      <c r="I537" s="107">
        <v>0.5</v>
      </c>
      <c r="J537" s="14"/>
      <c r="K537" s="15">
        <f>IF(Tabel1[[#This Row],[Inde eller ude?]]="Ude",(Tabel1[[#This Row],[Bredde ude]]/100)*(Tabel1[[#This Row],[Dybde ude]]/100)*Tabel1[[#This Row],[Antal]],0)</f>
        <v>0</v>
      </c>
      <c r="L537" s="103">
        <f>Tabel1[[#This Row],[Bredde inde]]*Tabel1[[#This Row],[Antal]]</f>
        <v>0.5</v>
      </c>
    </row>
    <row r="538" spans="1:12" x14ac:dyDescent="0.25">
      <c r="A538" s="4" t="s">
        <v>385</v>
      </c>
      <c r="B538" s="98" t="s">
        <v>0</v>
      </c>
      <c r="C538" s="13">
        <v>3</v>
      </c>
      <c r="D538" s="9" t="s">
        <v>58</v>
      </c>
      <c r="E538" s="98" t="s">
        <v>1177</v>
      </c>
      <c r="F538" s="9" t="s">
        <v>713</v>
      </c>
      <c r="G538" s="9"/>
      <c r="H538" s="9"/>
      <c r="I538" s="107">
        <v>1.1000000000000001</v>
      </c>
      <c r="J538" s="14"/>
      <c r="K538" s="15">
        <f>IF(Tabel1[[#This Row],[Inde eller ude?]]="Ude",(Tabel1[[#This Row],[Bredde ude]]/100)*(Tabel1[[#This Row],[Dybde ude]]/100)*Tabel1[[#This Row],[Antal]],0)</f>
        <v>0</v>
      </c>
      <c r="L538" s="103">
        <f>Tabel1[[#This Row],[Bredde inde]]*Tabel1[[#This Row],[Antal]]</f>
        <v>3.3000000000000003</v>
      </c>
    </row>
    <row r="539" spans="1:12" x14ac:dyDescent="0.25">
      <c r="A539" s="4" t="s">
        <v>386</v>
      </c>
      <c r="B539" s="9" t="s">
        <v>1</v>
      </c>
      <c r="C539" s="13">
        <v>2</v>
      </c>
      <c r="D539" s="9" t="s">
        <v>54</v>
      </c>
      <c r="E539" s="98" t="s">
        <v>11</v>
      </c>
      <c r="F539" s="9" t="s">
        <v>713</v>
      </c>
      <c r="G539" s="9"/>
      <c r="H539" s="9"/>
      <c r="I539" s="107">
        <v>1.1000000000000001</v>
      </c>
      <c r="J539" s="14"/>
      <c r="K539" s="15">
        <f>IF(Tabel1[[#This Row],[Inde eller ude?]]="Ude",(Tabel1[[#This Row],[Bredde ude]]/100)*(Tabel1[[#This Row],[Dybde ude]]/100)*Tabel1[[#This Row],[Antal]],0)</f>
        <v>0</v>
      </c>
      <c r="L539" s="103">
        <f>Tabel1[[#This Row],[Bredde inde]]*Tabel1[[#This Row],[Antal]]</f>
        <v>2.2000000000000002</v>
      </c>
    </row>
    <row r="540" spans="1:12" x14ac:dyDescent="0.25">
      <c r="A540" s="4" t="s">
        <v>387</v>
      </c>
      <c r="B540" s="9" t="s">
        <v>2</v>
      </c>
      <c r="C540" s="13">
        <v>1</v>
      </c>
      <c r="D540" s="9" t="s">
        <v>54</v>
      </c>
      <c r="E540" s="98" t="s">
        <v>11</v>
      </c>
      <c r="F540" s="9" t="s">
        <v>713</v>
      </c>
      <c r="G540" s="9"/>
      <c r="H540" s="9"/>
      <c r="I540" s="107">
        <v>1.1000000000000001</v>
      </c>
      <c r="J540" s="14"/>
      <c r="K540" s="15">
        <f>IF(Tabel1[[#This Row],[Inde eller ude?]]="Ude",(Tabel1[[#This Row],[Bredde ude]]/100)*(Tabel1[[#This Row],[Dybde ude]]/100)*Tabel1[[#This Row],[Antal]],0)</f>
        <v>0</v>
      </c>
      <c r="L540" s="103">
        <f>Tabel1[[#This Row],[Bredde inde]]*Tabel1[[#This Row],[Antal]]</f>
        <v>1.1000000000000001</v>
      </c>
    </row>
    <row r="541" spans="1:12" x14ac:dyDescent="0.25">
      <c r="A541" s="4" t="s">
        <v>388</v>
      </c>
      <c r="B541" s="9" t="s">
        <v>3</v>
      </c>
      <c r="C541" s="13">
        <v>1</v>
      </c>
      <c r="D541" s="9" t="s">
        <v>54</v>
      </c>
      <c r="E541" s="9" t="s">
        <v>11</v>
      </c>
      <c r="F541" s="9" t="s">
        <v>713</v>
      </c>
      <c r="G541" s="9"/>
      <c r="H541" s="9"/>
      <c r="I541" s="107">
        <v>1.1000000000000001</v>
      </c>
      <c r="J541" s="14"/>
      <c r="K541" s="15">
        <f>IF(Tabel1[[#This Row],[Inde eller ude?]]="Ude",(Tabel1[[#This Row],[Bredde ude]]/100)*(Tabel1[[#This Row],[Dybde ude]]/100)*Tabel1[[#This Row],[Antal]],0)</f>
        <v>0</v>
      </c>
      <c r="L541" s="103">
        <f>Tabel1[[#This Row],[Bredde inde]]*Tabel1[[#This Row],[Antal]]</f>
        <v>1.1000000000000001</v>
      </c>
    </row>
    <row r="542" spans="1:12" x14ac:dyDescent="0.25">
      <c r="A542" s="4" t="s">
        <v>389</v>
      </c>
      <c r="B542" s="9" t="s">
        <v>4</v>
      </c>
      <c r="C542" s="13">
        <v>1</v>
      </c>
      <c r="D542" s="9" t="s">
        <v>57</v>
      </c>
      <c r="E542" s="9" t="s">
        <v>11</v>
      </c>
      <c r="F542" s="9" t="s">
        <v>713</v>
      </c>
      <c r="G542" s="9"/>
      <c r="H542" s="9"/>
      <c r="I542" s="107">
        <v>0.5</v>
      </c>
      <c r="J542" s="14"/>
      <c r="K542" s="15">
        <f>IF(Tabel1[[#This Row],[Inde eller ude?]]="Ude",(Tabel1[[#This Row],[Bredde ude]]/100)*(Tabel1[[#This Row],[Dybde ude]]/100)*Tabel1[[#This Row],[Antal]],0)</f>
        <v>0</v>
      </c>
      <c r="L542" s="103">
        <f>Tabel1[[#This Row],[Bredde inde]]*Tabel1[[#This Row],[Antal]]</f>
        <v>0.5</v>
      </c>
    </row>
    <row r="543" spans="1:12" x14ac:dyDescent="0.25">
      <c r="A543" s="4" t="s">
        <v>390</v>
      </c>
      <c r="B543" s="9" t="s">
        <v>5</v>
      </c>
      <c r="C543" s="13">
        <v>1</v>
      </c>
      <c r="D543" s="9" t="s">
        <v>54</v>
      </c>
      <c r="E543" s="9" t="s">
        <v>11</v>
      </c>
      <c r="F543" s="9" t="s">
        <v>713</v>
      </c>
      <c r="G543" s="9"/>
      <c r="H543" s="9"/>
      <c r="I543" s="107">
        <v>1.1000000000000001</v>
      </c>
      <c r="J543" s="14"/>
      <c r="K543" s="15">
        <f>IF(Tabel1[[#This Row],[Inde eller ude?]]="Ude",(Tabel1[[#This Row],[Bredde ude]]/100)*(Tabel1[[#This Row],[Dybde ude]]/100)*Tabel1[[#This Row],[Antal]],0)</f>
        <v>0</v>
      </c>
      <c r="L543" s="103">
        <f>Tabel1[[#This Row],[Bredde inde]]*Tabel1[[#This Row],[Antal]]</f>
        <v>1.1000000000000001</v>
      </c>
    </row>
    <row r="544" spans="1:12" x14ac:dyDescent="0.25">
      <c r="A544" s="4" t="s">
        <v>391</v>
      </c>
      <c r="B544" s="98" t="s">
        <v>1147</v>
      </c>
      <c r="C544" s="13">
        <v>1</v>
      </c>
      <c r="D544" s="98" t="s">
        <v>54</v>
      </c>
      <c r="E544" s="9" t="s">
        <v>11</v>
      </c>
      <c r="F544" s="9" t="s">
        <v>713</v>
      </c>
      <c r="G544" s="9"/>
      <c r="H544" s="9"/>
      <c r="I544" s="107">
        <v>1.1000000000000001</v>
      </c>
      <c r="J544" s="14"/>
      <c r="K544" s="15">
        <f>IF(Tabel1[[#This Row],[Inde eller ude?]]="Ude",(Tabel1[[#This Row],[Bredde ude]]/100)*(Tabel1[[#This Row],[Dybde ude]]/100)*Tabel1[[#This Row],[Antal]],0)</f>
        <v>0</v>
      </c>
      <c r="L544" s="103">
        <f>Tabel1[[#This Row],[Bredde inde]]*Tabel1[[#This Row],[Antal]]</f>
        <v>1.1000000000000001</v>
      </c>
    </row>
    <row r="545" spans="1:12" x14ac:dyDescent="0.25">
      <c r="A545" s="4" t="s">
        <v>933</v>
      </c>
      <c r="B545" s="98" t="s">
        <v>1294</v>
      </c>
      <c r="C545" s="13">
        <v>1</v>
      </c>
      <c r="D545" s="9" t="s">
        <v>690</v>
      </c>
      <c r="E545" s="9" t="s">
        <v>11</v>
      </c>
      <c r="F545" s="9" t="s">
        <v>713</v>
      </c>
      <c r="G545" s="9"/>
      <c r="H545" s="9"/>
      <c r="I545" s="107">
        <v>0.5</v>
      </c>
      <c r="J545" s="16"/>
      <c r="K545" s="15">
        <f>IF(Tabel1[[#This Row],[Inde eller ude?]]="Ude",(Tabel1[[#This Row],[Bredde ude]]/100)*(Tabel1[[#This Row],[Dybde ude]]/100)*Tabel1[[#This Row],[Antal]],0)</f>
        <v>0</v>
      </c>
      <c r="L545" s="103">
        <f>Tabel1[[#This Row],[Bredde inde]]*Tabel1[[#This Row],[Antal]]</f>
        <v>0.5</v>
      </c>
    </row>
    <row r="546" spans="1:12" x14ac:dyDescent="0.25">
      <c r="A546" s="4" t="s">
        <v>392</v>
      </c>
      <c r="B546" s="9" t="s">
        <v>7</v>
      </c>
      <c r="C546" s="13">
        <v>1</v>
      </c>
      <c r="D546" s="9" t="s">
        <v>54</v>
      </c>
      <c r="E546" s="9" t="s">
        <v>11</v>
      </c>
      <c r="F546" s="9" t="s">
        <v>713</v>
      </c>
      <c r="G546" s="9"/>
      <c r="H546" s="9"/>
      <c r="I546" s="107">
        <v>1.1000000000000001</v>
      </c>
      <c r="J546" s="14"/>
      <c r="K546" s="15">
        <f>IF(Tabel1[[#This Row],[Inde eller ude?]]="Ude",(Tabel1[[#This Row],[Bredde ude]]/100)*(Tabel1[[#This Row],[Dybde ude]]/100)*Tabel1[[#This Row],[Antal]],0)</f>
        <v>0</v>
      </c>
      <c r="L546" s="103">
        <f>Tabel1[[#This Row],[Bredde inde]]*Tabel1[[#This Row],[Antal]]</f>
        <v>1.1000000000000001</v>
      </c>
    </row>
    <row r="547" spans="1:12" x14ac:dyDescent="0.25">
      <c r="A547" s="4" t="s">
        <v>1381</v>
      </c>
      <c r="B547" s="9" t="s">
        <v>8</v>
      </c>
      <c r="C547" s="13">
        <v>1</v>
      </c>
      <c r="D547" s="9" t="s">
        <v>54</v>
      </c>
      <c r="E547" s="9" t="s">
        <v>11</v>
      </c>
      <c r="F547" s="9" t="s">
        <v>713</v>
      </c>
      <c r="G547" s="9"/>
      <c r="H547" s="9"/>
      <c r="I547" s="107">
        <v>1.1000000000000001</v>
      </c>
      <c r="J547" s="14"/>
      <c r="K547" s="15">
        <f>IF(Tabel1[[#This Row],[Inde eller ude?]]="Ude",(Tabel1[[#This Row],[Bredde ude]]/100)*(Tabel1[[#This Row],[Dybde ude]]/100)*Tabel1[[#This Row],[Antal]],0)</f>
        <v>0</v>
      </c>
      <c r="L547" s="103">
        <f>Tabel1[[#This Row],[Bredde inde]]*Tabel1[[#This Row],[Antal]]</f>
        <v>1.1000000000000001</v>
      </c>
    </row>
    <row r="548" spans="1:12" x14ac:dyDescent="0.25">
      <c r="A548" s="4" t="s">
        <v>1382</v>
      </c>
      <c r="B548" s="9" t="s">
        <v>14</v>
      </c>
      <c r="C548" s="13">
        <v>1</v>
      </c>
      <c r="D548" s="9" t="s">
        <v>54</v>
      </c>
      <c r="E548" s="98" t="s">
        <v>1444</v>
      </c>
      <c r="F548" s="9" t="s">
        <v>713</v>
      </c>
      <c r="G548" s="9"/>
      <c r="H548" s="9"/>
      <c r="I548" s="107">
        <v>1.1000000000000001</v>
      </c>
      <c r="J548" s="14"/>
      <c r="K548" s="15">
        <f>IF(Tabel1[[#This Row],[Inde eller ude?]]="Ude",(Tabel1[[#This Row],[Bredde ude]]/100)*(Tabel1[[#This Row],[Dybde ude]]/100)*Tabel1[[#This Row],[Antal]],0)</f>
        <v>0</v>
      </c>
      <c r="L548" s="103">
        <f>Tabel1[[#This Row],[Bredde inde]]*Tabel1[[#This Row],[Antal]]</f>
        <v>1.1000000000000001</v>
      </c>
    </row>
    <row r="549" spans="1:12" x14ac:dyDescent="0.25">
      <c r="A549" s="4" t="s">
        <v>393</v>
      </c>
      <c r="B549" s="98" t="s">
        <v>1475</v>
      </c>
      <c r="C549" s="99">
        <v>1</v>
      </c>
      <c r="D549" s="98" t="s">
        <v>56</v>
      </c>
      <c r="E549" s="98" t="s">
        <v>11</v>
      </c>
      <c r="F549" s="98" t="s">
        <v>713</v>
      </c>
      <c r="G549" s="9"/>
      <c r="H549" s="9"/>
      <c r="I549" s="107">
        <v>0.5</v>
      </c>
      <c r="J549" s="14"/>
      <c r="K549" s="15">
        <f>IF(Tabel1[[#This Row],[Inde eller ude?]]="Ude",(Tabel1[[#This Row],[Bredde ude]]/100)*(Tabel1[[#This Row],[Dybde ude]]/100)*Tabel1[[#This Row],[Antal]],0)</f>
        <v>0</v>
      </c>
      <c r="L549" s="103">
        <f>Tabel1[[#This Row],[Bredde inde]]*Tabel1[[#This Row],[Antal]]</f>
        <v>0.5</v>
      </c>
    </row>
    <row r="550" spans="1:12" x14ac:dyDescent="0.25">
      <c r="A550" s="4" t="s">
        <v>394</v>
      </c>
      <c r="B550" s="98" t="s">
        <v>0</v>
      </c>
      <c r="C550" s="13">
        <v>3</v>
      </c>
      <c r="D550" s="9" t="s">
        <v>58</v>
      </c>
      <c r="E550" s="98" t="s">
        <v>1177</v>
      </c>
      <c r="F550" s="9" t="s">
        <v>713</v>
      </c>
      <c r="G550" s="9"/>
      <c r="H550" s="9"/>
      <c r="I550" s="107">
        <v>1.1000000000000001</v>
      </c>
      <c r="J550" s="14"/>
      <c r="K550" s="15">
        <f>IF(Tabel1[[#This Row],[Inde eller ude?]]="Ude",(Tabel1[[#This Row],[Bredde ude]]/100)*(Tabel1[[#This Row],[Dybde ude]]/100)*Tabel1[[#This Row],[Antal]],0)</f>
        <v>0</v>
      </c>
      <c r="L550" s="103">
        <f>Tabel1[[#This Row],[Bredde inde]]*Tabel1[[#This Row],[Antal]]</f>
        <v>3.3000000000000003</v>
      </c>
    </row>
    <row r="551" spans="1:12" x14ac:dyDescent="0.25">
      <c r="A551" s="4" t="s">
        <v>395</v>
      </c>
      <c r="B551" s="9" t="s">
        <v>1</v>
      </c>
      <c r="C551" s="13">
        <v>1</v>
      </c>
      <c r="D551" s="9" t="s">
        <v>54</v>
      </c>
      <c r="E551" s="98" t="s">
        <v>11</v>
      </c>
      <c r="F551" s="9" t="s">
        <v>713</v>
      </c>
      <c r="G551" s="9"/>
      <c r="H551" s="9"/>
      <c r="I551" s="107">
        <v>1.1000000000000001</v>
      </c>
      <c r="J551" s="14"/>
      <c r="K551" s="15">
        <f>IF(Tabel1[[#This Row],[Inde eller ude?]]="Ude",(Tabel1[[#This Row],[Bredde ude]]/100)*(Tabel1[[#This Row],[Dybde ude]]/100)*Tabel1[[#This Row],[Antal]],0)</f>
        <v>0</v>
      </c>
      <c r="L551" s="103">
        <f>Tabel1[[#This Row],[Bredde inde]]*Tabel1[[#This Row],[Antal]]</f>
        <v>1.1000000000000001</v>
      </c>
    </row>
    <row r="552" spans="1:12" x14ac:dyDescent="0.25">
      <c r="A552" s="4" t="s">
        <v>396</v>
      </c>
      <c r="B552" s="9" t="s">
        <v>2</v>
      </c>
      <c r="C552" s="13">
        <v>1</v>
      </c>
      <c r="D552" s="9" t="s">
        <v>54</v>
      </c>
      <c r="E552" s="98" t="s">
        <v>11</v>
      </c>
      <c r="F552" s="9" t="s">
        <v>713</v>
      </c>
      <c r="G552" s="9"/>
      <c r="H552" s="9"/>
      <c r="I552" s="107">
        <v>1.1000000000000001</v>
      </c>
      <c r="J552" s="14"/>
      <c r="K552" s="15">
        <f>IF(Tabel1[[#This Row],[Inde eller ude?]]="Ude",(Tabel1[[#This Row],[Bredde ude]]/100)*(Tabel1[[#This Row],[Dybde ude]]/100)*Tabel1[[#This Row],[Antal]],0)</f>
        <v>0</v>
      </c>
      <c r="L552" s="103">
        <f>Tabel1[[#This Row],[Bredde inde]]*Tabel1[[#This Row],[Antal]]</f>
        <v>1.1000000000000001</v>
      </c>
    </row>
    <row r="553" spans="1:12" x14ac:dyDescent="0.25">
      <c r="A553" s="4" t="s">
        <v>397</v>
      </c>
      <c r="B553" s="9" t="s">
        <v>4</v>
      </c>
      <c r="C553" s="13">
        <v>1</v>
      </c>
      <c r="D553" s="9" t="s">
        <v>55</v>
      </c>
      <c r="E553" s="9" t="s">
        <v>11</v>
      </c>
      <c r="F553" s="9" t="s">
        <v>713</v>
      </c>
      <c r="G553" s="9"/>
      <c r="H553" s="9"/>
      <c r="I553" s="107">
        <v>1.1000000000000001</v>
      </c>
      <c r="J553" s="14"/>
      <c r="K553" s="15">
        <f>IF(Tabel1[[#This Row],[Inde eller ude?]]="Ude",(Tabel1[[#This Row],[Bredde ude]]/100)*(Tabel1[[#This Row],[Dybde ude]]/100)*Tabel1[[#This Row],[Antal]],0)</f>
        <v>0</v>
      </c>
      <c r="L553" s="103">
        <f>Tabel1[[#This Row],[Bredde inde]]*Tabel1[[#This Row],[Antal]]</f>
        <v>1.1000000000000001</v>
      </c>
    </row>
    <row r="554" spans="1:12" x14ac:dyDescent="0.25">
      <c r="A554" s="4" t="s">
        <v>398</v>
      </c>
      <c r="B554" s="9" t="s">
        <v>5</v>
      </c>
      <c r="C554" s="13">
        <v>1</v>
      </c>
      <c r="D554" s="9" t="s">
        <v>54</v>
      </c>
      <c r="E554" s="9" t="s">
        <v>11</v>
      </c>
      <c r="F554" s="9" t="s">
        <v>713</v>
      </c>
      <c r="G554" s="9"/>
      <c r="H554" s="9"/>
      <c r="I554" s="107">
        <v>1.1000000000000001</v>
      </c>
      <c r="J554" s="14"/>
      <c r="K554" s="15">
        <f>IF(Tabel1[[#This Row],[Inde eller ude?]]="Ude",(Tabel1[[#This Row],[Bredde ude]]/100)*(Tabel1[[#This Row],[Dybde ude]]/100)*Tabel1[[#This Row],[Antal]],0)</f>
        <v>0</v>
      </c>
      <c r="L554" s="103">
        <f>Tabel1[[#This Row],[Bredde inde]]*Tabel1[[#This Row],[Antal]]</f>
        <v>1.1000000000000001</v>
      </c>
    </row>
    <row r="555" spans="1:12" x14ac:dyDescent="0.25">
      <c r="A555" s="4" t="s">
        <v>399</v>
      </c>
      <c r="B555" s="98" t="s">
        <v>1147</v>
      </c>
      <c r="C555" s="13">
        <v>1</v>
      </c>
      <c r="D555" s="98" t="s">
        <v>54</v>
      </c>
      <c r="E555" s="9" t="s">
        <v>11</v>
      </c>
      <c r="F555" s="9" t="s">
        <v>713</v>
      </c>
      <c r="G555" s="9"/>
      <c r="H555" s="9"/>
      <c r="I555" s="107">
        <v>1.1000000000000001</v>
      </c>
      <c r="J555" s="14"/>
      <c r="K555" s="15">
        <f>IF(Tabel1[[#This Row],[Inde eller ude?]]="Ude",(Tabel1[[#This Row],[Bredde ude]]/100)*(Tabel1[[#This Row],[Dybde ude]]/100)*Tabel1[[#This Row],[Antal]],0)</f>
        <v>0</v>
      </c>
      <c r="L555" s="103">
        <f>Tabel1[[#This Row],[Bredde inde]]*Tabel1[[#This Row],[Antal]]</f>
        <v>1.1000000000000001</v>
      </c>
    </row>
    <row r="556" spans="1:12" x14ac:dyDescent="0.25">
      <c r="A556" s="4" t="s">
        <v>881</v>
      </c>
      <c r="B556" s="9" t="s">
        <v>6</v>
      </c>
      <c r="C556" s="13">
        <v>1</v>
      </c>
      <c r="D556" s="98" t="s">
        <v>56</v>
      </c>
      <c r="E556" s="98" t="s">
        <v>1177</v>
      </c>
      <c r="F556" s="9" t="s">
        <v>713</v>
      </c>
      <c r="G556" s="9"/>
      <c r="H556" s="9"/>
      <c r="I556" s="107">
        <v>0.5</v>
      </c>
      <c r="J556" s="101"/>
      <c r="K556" s="15">
        <f>IF(Tabel1[[#This Row],[Inde eller ude?]]="Ude",(Tabel1[[#This Row],[Bredde ude]]/100)*(Tabel1[[#This Row],[Dybde ude]]/100)*Tabel1[[#This Row],[Antal]],0)</f>
        <v>0</v>
      </c>
      <c r="L556" s="103">
        <f>Tabel1[[#This Row],[Bredde inde]]*Tabel1[[#This Row],[Antal]]</f>
        <v>0.5</v>
      </c>
    </row>
    <row r="557" spans="1:12" x14ac:dyDescent="0.25">
      <c r="A557" s="4" t="s">
        <v>400</v>
      </c>
      <c r="B557" s="98" t="s">
        <v>1294</v>
      </c>
      <c r="C557" s="13">
        <v>1</v>
      </c>
      <c r="D557" s="98" t="s">
        <v>1356</v>
      </c>
      <c r="E557" s="9" t="s">
        <v>11</v>
      </c>
      <c r="F557" s="9" t="s">
        <v>713</v>
      </c>
      <c r="G557" s="9"/>
      <c r="H557" s="9"/>
      <c r="I557" s="107">
        <v>1</v>
      </c>
      <c r="J557" s="14"/>
      <c r="K557" s="15">
        <f>IF(Tabel1[[#This Row],[Inde eller ude?]]="Ude",(Tabel1[[#This Row],[Bredde ude]]/100)*(Tabel1[[#This Row],[Dybde ude]]/100)*Tabel1[[#This Row],[Antal]],0)</f>
        <v>0</v>
      </c>
      <c r="L557" s="103">
        <f>Tabel1[[#This Row],[Bredde inde]]*Tabel1[[#This Row],[Antal]]</f>
        <v>1</v>
      </c>
    </row>
    <row r="558" spans="1:12" x14ac:dyDescent="0.25">
      <c r="A558" s="4" t="s">
        <v>401</v>
      </c>
      <c r="B558" s="9" t="s">
        <v>7</v>
      </c>
      <c r="C558" s="13">
        <v>1</v>
      </c>
      <c r="D558" s="9" t="s">
        <v>54</v>
      </c>
      <c r="E558" s="9" t="s">
        <v>11</v>
      </c>
      <c r="F558" s="9" t="s">
        <v>713</v>
      </c>
      <c r="G558" s="9"/>
      <c r="H558" s="9"/>
      <c r="I558" s="107">
        <v>1.1000000000000001</v>
      </c>
      <c r="J558" s="14"/>
      <c r="K558" s="15">
        <f>IF(Tabel1[[#This Row],[Inde eller ude?]]="Ude",(Tabel1[[#This Row],[Bredde ude]]/100)*(Tabel1[[#This Row],[Dybde ude]]/100)*Tabel1[[#This Row],[Antal]],0)</f>
        <v>0</v>
      </c>
      <c r="L558" s="103">
        <f>Tabel1[[#This Row],[Bredde inde]]*Tabel1[[#This Row],[Antal]]</f>
        <v>1.1000000000000001</v>
      </c>
    </row>
    <row r="559" spans="1:12" x14ac:dyDescent="0.25">
      <c r="A559" s="4" t="s">
        <v>1383</v>
      </c>
      <c r="B559" s="9" t="s">
        <v>8</v>
      </c>
      <c r="C559" s="13">
        <v>1</v>
      </c>
      <c r="D559" s="9" t="s">
        <v>54</v>
      </c>
      <c r="E559" s="9" t="s">
        <v>11</v>
      </c>
      <c r="F559" s="9" t="s">
        <v>713</v>
      </c>
      <c r="G559" s="9"/>
      <c r="H559" s="9"/>
      <c r="I559" s="107">
        <v>1.1000000000000001</v>
      </c>
      <c r="J559" s="14"/>
      <c r="K559" s="15">
        <f>IF(Tabel1[[#This Row],[Inde eller ude?]]="Ude",(Tabel1[[#This Row],[Bredde ude]]/100)*(Tabel1[[#This Row],[Dybde ude]]/100)*Tabel1[[#This Row],[Antal]],0)</f>
        <v>0</v>
      </c>
      <c r="L559" s="103">
        <f>Tabel1[[#This Row],[Bredde inde]]*Tabel1[[#This Row],[Antal]]</f>
        <v>1.1000000000000001</v>
      </c>
    </row>
    <row r="560" spans="1:12" x14ac:dyDescent="0.25">
      <c r="A560" s="4" t="s">
        <v>1384</v>
      </c>
      <c r="B560" s="98" t="s">
        <v>1445</v>
      </c>
      <c r="C560" s="13">
        <v>1</v>
      </c>
      <c r="D560" s="9" t="s">
        <v>57</v>
      </c>
      <c r="E560" s="9" t="s">
        <v>11</v>
      </c>
      <c r="F560" s="9" t="s">
        <v>713</v>
      </c>
      <c r="G560" s="9"/>
      <c r="H560" s="9"/>
      <c r="I560" s="107">
        <v>0.5</v>
      </c>
      <c r="J560" s="14"/>
      <c r="K560" s="15">
        <f>IF(Tabel1[[#This Row],[Inde eller ude?]]="Ude",(Tabel1[[#This Row],[Bredde ude]]/100)*(Tabel1[[#This Row],[Dybde ude]]/100)*Tabel1[[#This Row],[Antal]],0)</f>
        <v>0</v>
      </c>
      <c r="L560" s="103">
        <f>Tabel1[[#This Row],[Bredde inde]]*Tabel1[[#This Row],[Antal]]</f>
        <v>0.5</v>
      </c>
    </row>
    <row r="561" spans="1:12" x14ac:dyDescent="0.25">
      <c r="A561" s="4" t="s">
        <v>402</v>
      </c>
      <c r="B561" s="98" t="s">
        <v>1475</v>
      </c>
      <c r="C561" s="99">
        <v>1</v>
      </c>
      <c r="D561" s="98" t="s">
        <v>56</v>
      </c>
      <c r="E561" s="98" t="s">
        <v>11</v>
      </c>
      <c r="F561" s="98" t="s">
        <v>713</v>
      </c>
      <c r="G561" s="9"/>
      <c r="H561" s="9"/>
      <c r="I561" s="107">
        <v>0.5</v>
      </c>
      <c r="J561" s="14"/>
      <c r="K561" s="15">
        <f>IF(Tabel1[[#This Row],[Inde eller ude?]]="Ude",(Tabel1[[#This Row],[Bredde ude]]/100)*(Tabel1[[#This Row],[Dybde ude]]/100)*Tabel1[[#This Row],[Antal]],0)</f>
        <v>0</v>
      </c>
      <c r="L561" s="103">
        <f>Tabel1[[#This Row],[Bredde inde]]*Tabel1[[#This Row],[Antal]]</f>
        <v>0.5</v>
      </c>
    </row>
    <row r="562" spans="1:12" x14ac:dyDescent="0.25">
      <c r="A562" s="4" t="s">
        <v>403</v>
      </c>
      <c r="B562" s="98" t="s">
        <v>1309</v>
      </c>
      <c r="C562" s="99">
        <v>1</v>
      </c>
      <c r="D562" s="98" t="s">
        <v>1310</v>
      </c>
      <c r="E562" s="98" t="s">
        <v>11</v>
      </c>
      <c r="F562" s="98" t="s">
        <v>713</v>
      </c>
      <c r="G562" s="9"/>
      <c r="H562" s="9"/>
      <c r="I562" s="17">
        <v>5</v>
      </c>
      <c r="J562" s="14"/>
      <c r="K562" s="15">
        <f>IF(Tabel1[[#This Row],[Inde eller ude?]]="Ude",(Tabel1[[#This Row],[Bredde ude]]/100)*(Tabel1[[#This Row],[Dybde ude]]/100)*Tabel1[[#This Row],[Antal]],0)</f>
        <v>0</v>
      </c>
      <c r="L562" s="103">
        <f>Tabel1[[#This Row],[Bredde inde]]*Tabel1[[#This Row],[Antal]]</f>
        <v>5</v>
      </c>
    </row>
    <row r="563" spans="1:12" x14ac:dyDescent="0.25">
      <c r="A563" s="4" t="s">
        <v>404</v>
      </c>
      <c r="B563" s="98" t="s">
        <v>0</v>
      </c>
      <c r="C563" s="13">
        <v>5</v>
      </c>
      <c r="D563" s="9" t="s">
        <v>58</v>
      </c>
      <c r="E563" s="98" t="s">
        <v>1177</v>
      </c>
      <c r="F563" s="9" t="s">
        <v>713</v>
      </c>
      <c r="G563" s="9"/>
      <c r="H563" s="9"/>
      <c r="I563" s="107">
        <v>1.1000000000000001</v>
      </c>
      <c r="J563" s="14"/>
      <c r="K563" s="15">
        <f>IF(Tabel1[[#This Row],[Inde eller ude?]]="Ude",(Tabel1[[#This Row],[Bredde ude]]/100)*(Tabel1[[#This Row],[Dybde ude]]/100)*Tabel1[[#This Row],[Antal]],0)</f>
        <v>0</v>
      </c>
      <c r="L563" s="103">
        <f>Tabel1[[#This Row],[Bredde inde]]*Tabel1[[#This Row],[Antal]]</f>
        <v>5.5</v>
      </c>
    </row>
    <row r="564" spans="1:12" x14ac:dyDescent="0.25">
      <c r="A564" s="4" t="s">
        <v>405</v>
      </c>
      <c r="B564" s="9" t="s">
        <v>1</v>
      </c>
      <c r="C564" s="13">
        <v>2</v>
      </c>
      <c r="D564" s="9" t="s">
        <v>54</v>
      </c>
      <c r="E564" s="98" t="s">
        <v>11</v>
      </c>
      <c r="F564" s="9" t="s">
        <v>713</v>
      </c>
      <c r="G564" s="9"/>
      <c r="H564" s="9"/>
      <c r="I564" s="107">
        <v>1.1000000000000001</v>
      </c>
      <c r="J564" s="14"/>
      <c r="K564" s="15">
        <f>IF(Tabel1[[#This Row],[Inde eller ude?]]="Ude",(Tabel1[[#This Row],[Bredde ude]]/100)*(Tabel1[[#This Row],[Dybde ude]]/100)*Tabel1[[#This Row],[Antal]],0)</f>
        <v>0</v>
      </c>
      <c r="L564" s="103">
        <f>Tabel1[[#This Row],[Bredde inde]]*Tabel1[[#This Row],[Antal]]</f>
        <v>2.2000000000000002</v>
      </c>
    </row>
    <row r="565" spans="1:12" x14ac:dyDescent="0.25">
      <c r="A565" s="4" t="s">
        <v>406</v>
      </c>
      <c r="B565" s="9" t="s">
        <v>2</v>
      </c>
      <c r="C565" s="13">
        <v>1</v>
      </c>
      <c r="D565" s="9" t="s">
        <v>54</v>
      </c>
      <c r="E565" s="98" t="s">
        <v>11</v>
      </c>
      <c r="F565" s="9" t="s">
        <v>713</v>
      </c>
      <c r="G565" s="9"/>
      <c r="H565" s="9"/>
      <c r="I565" s="107">
        <v>1.1000000000000001</v>
      </c>
      <c r="J565" s="14"/>
      <c r="K565" s="15">
        <f>IF(Tabel1[[#This Row],[Inde eller ude?]]="Ude",(Tabel1[[#This Row],[Bredde ude]]/100)*(Tabel1[[#This Row],[Dybde ude]]/100)*Tabel1[[#This Row],[Antal]],0)</f>
        <v>0</v>
      </c>
      <c r="L565" s="103">
        <f>Tabel1[[#This Row],[Bredde inde]]*Tabel1[[#This Row],[Antal]]</f>
        <v>1.1000000000000001</v>
      </c>
    </row>
    <row r="566" spans="1:12" x14ac:dyDescent="0.25">
      <c r="A566" s="4" t="s">
        <v>407</v>
      </c>
      <c r="B566" s="9" t="s">
        <v>4</v>
      </c>
      <c r="C566" s="13">
        <v>1</v>
      </c>
      <c r="D566" s="9" t="s">
        <v>55</v>
      </c>
      <c r="E566" s="9" t="s">
        <v>11</v>
      </c>
      <c r="F566" s="9" t="s">
        <v>713</v>
      </c>
      <c r="G566" s="9"/>
      <c r="H566" s="9"/>
      <c r="I566" s="107">
        <v>1.1000000000000001</v>
      </c>
      <c r="J566" s="14"/>
      <c r="K566" s="15">
        <f>IF(Tabel1[[#This Row],[Inde eller ude?]]="Ude",(Tabel1[[#This Row],[Bredde ude]]/100)*(Tabel1[[#This Row],[Dybde ude]]/100)*Tabel1[[#This Row],[Antal]],0)</f>
        <v>0</v>
      </c>
      <c r="L566" s="103">
        <f>Tabel1[[#This Row],[Bredde inde]]*Tabel1[[#This Row],[Antal]]</f>
        <v>1.1000000000000001</v>
      </c>
    </row>
    <row r="567" spans="1:12" x14ac:dyDescent="0.25">
      <c r="A567" s="4" t="s">
        <v>408</v>
      </c>
      <c r="B567" s="9" t="s">
        <v>5</v>
      </c>
      <c r="C567" s="13">
        <v>1</v>
      </c>
      <c r="D567" s="9" t="s">
        <v>54</v>
      </c>
      <c r="E567" s="9" t="s">
        <v>11</v>
      </c>
      <c r="F567" s="9" t="s">
        <v>713</v>
      </c>
      <c r="G567" s="9"/>
      <c r="H567" s="9"/>
      <c r="I567" s="107">
        <v>1.1000000000000001</v>
      </c>
      <c r="J567" s="14"/>
      <c r="K567" s="15">
        <f>IF(Tabel1[[#This Row],[Inde eller ude?]]="Ude",(Tabel1[[#This Row],[Bredde ude]]/100)*(Tabel1[[#This Row],[Dybde ude]]/100)*Tabel1[[#This Row],[Antal]],0)</f>
        <v>0</v>
      </c>
      <c r="L567" s="103">
        <f>Tabel1[[#This Row],[Bredde inde]]*Tabel1[[#This Row],[Antal]]</f>
        <v>1.1000000000000001</v>
      </c>
    </row>
    <row r="568" spans="1:12" x14ac:dyDescent="0.25">
      <c r="A568" s="4" t="s">
        <v>409</v>
      </c>
      <c r="B568" s="98" t="s">
        <v>1147</v>
      </c>
      <c r="C568" s="13">
        <v>1</v>
      </c>
      <c r="D568" s="98" t="s">
        <v>54</v>
      </c>
      <c r="E568" s="9" t="s">
        <v>11</v>
      </c>
      <c r="F568" s="9" t="s">
        <v>713</v>
      </c>
      <c r="G568" s="9"/>
      <c r="H568" s="9"/>
      <c r="I568" s="107">
        <v>1.1000000000000001</v>
      </c>
      <c r="J568" s="14"/>
      <c r="K568" s="15">
        <f>IF(Tabel1[[#This Row],[Inde eller ude?]]="Ude",(Tabel1[[#This Row],[Bredde ude]]/100)*(Tabel1[[#This Row],[Dybde ude]]/100)*Tabel1[[#This Row],[Antal]],0)</f>
        <v>0</v>
      </c>
      <c r="L568" s="103">
        <f>Tabel1[[#This Row],[Bredde inde]]*Tabel1[[#This Row],[Antal]]</f>
        <v>1.1000000000000001</v>
      </c>
    </row>
    <row r="569" spans="1:12" x14ac:dyDescent="0.25">
      <c r="A569" s="4" t="s">
        <v>882</v>
      </c>
      <c r="B569" s="9" t="s">
        <v>6</v>
      </c>
      <c r="C569" s="13">
        <v>2</v>
      </c>
      <c r="D569" s="98" t="s">
        <v>56</v>
      </c>
      <c r="E569" s="98" t="s">
        <v>1177</v>
      </c>
      <c r="F569" s="9" t="s">
        <v>713</v>
      </c>
      <c r="G569" s="9"/>
      <c r="H569" s="9"/>
      <c r="I569" s="107">
        <v>0.5</v>
      </c>
      <c r="J569" s="101"/>
      <c r="K569" s="15">
        <f>IF(Tabel1[[#This Row],[Inde eller ude?]]="Ude",(Tabel1[[#This Row],[Bredde ude]]/100)*(Tabel1[[#This Row],[Dybde ude]]/100)*Tabel1[[#This Row],[Antal]],0)</f>
        <v>0</v>
      </c>
      <c r="L569" s="103">
        <f>Tabel1[[#This Row],[Bredde inde]]*Tabel1[[#This Row],[Antal]]</f>
        <v>1</v>
      </c>
    </row>
    <row r="570" spans="1:12" x14ac:dyDescent="0.25">
      <c r="A570" s="4" t="s">
        <v>410</v>
      </c>
      <c r="B570" s="98" t="s">
        <v>1294</v>
      </c>
      <c r="C570" s="13">
        <v>1</v>
      </c>
      <c r="D570" s="98" t="s">
        <v>1356</v>
      </c>
      <c r="E570" s="9" t="s">
        <v>11</v>
      </c>
      <c r="F570" s="9" t="s">
        <v>713</v>
      </c>
      <c r="G570" s="9"/>
      <c r="H570" s="9"/>
      <c r="I570" s="107">
        <v>1</v>
      </c>
      <c r="J570" s="14"/>
      <c r="K570" s="15">
        <f>IF(Tabel1[[#This Row],[Inde eller ude?]]="Ude",(Tabel1[[#This Row],[Bredde ude]]/100)*(Tabel1[[#This Row],[Dybde ude]]/100)*Tabel1[[#This Row],[Antal]],0)</f>
        <v>0</v>
      </c>
      <c r="L570" s="103">
        <f>Tabel1[[#This Row],[Bredde inde]]*Tabel1[[#This Row],[Antal]]</f>
        <v>1</v>
      </c>
    </row>
    <row r="571" spans="1:12" x14ac:dyDescent="0.25">
      <c r="A571" s="4" t="s">
        <v>411</v>
      </c>
      <c r="B571" s="9" t="s">
        <v>7</v>
      </c>
      <c r="C571" s="13">
        <v>1</v>
      </c>
      <c r="D571" s="9" t="s">
        <v>54</v>
      </c>
      <c r="E571" s="9" t="s">
        <v>11</v>
      </c>
      <c r="F571" s="9" t="s">
        <v>713</v>
      </c>
      <c r="G571" s="9"/>
      <c r="H571" s="9"/>
      <c r="I571" s="107">
        <v>1.1000000000000001</v>
      </c>
      <c r="J571" s="14"/>
      <c r="K571" s="15">
        <f>IF(Tabel1[[#This Row],[Inde eller ude?]]="Ude",(Tabel1[[#This Row],[Bredde ude]]/100)*(Tabel1[[#This Row],[Dybde ude]]/100)*Tabel1[[#This Row],[Antal]],0)</f>
        <v>0</v>
      </c>
      <c r="L571" s="103">
        <f>Tabel1[[#This Row],[Bredde inde]]*Tabel1[[#This Row],[Antal]]</f>
        <v>1.1000000000000001</v>
      </c>
    </row>
    <row r="572" spans="1:12" x14ac:dyDescent="0.25">
      <c r="A572" s="4" t="s">
        <v>1385</v>
      </c>
      <c r="B572" s="9" t="s">
        <v>8</v>
      </c>
      <c r="C572" s="13">
        <v>1</v>
      </c>
      <c r="D572" s="9" t="s">
        <v>54</v>
      </c>
      <c r="E572" s="9" t="s">
        <v>11</v>
      </c>
      <c r="F572" s="9" t="s">
        <v>713</v>
      </c>
      <c r="G572" s="9"/>
      <c r="H572" s="9"/>
      <c r="I572" s="107">
        <v>1.1000000000000001</v>
      </c>
      <c r="J572" s="14"/>
      <c r="K572" s="15">
        <f>IF(Tabel1[[#This Row],[Inde eller ude?]]="Ude",(Tabel1[[#This Row],[Bredde ude]]/100)*(Tabel1[[#This Row],[Dybde ude]]/100)*Tabel1[[#This Row],[Antal]],0)</f>
        <v>0</v>
      </c>
      <c r="L572" s="103">
        <f>Tabel1[[#This Row],[Bredde inde]]*Tabel1[[#This Row],[Antal]]</f>
        <v>1.1000000000000001</v>
      </c>
    </row>
    <row r="573" spans="1:12" x14ac:dyDescent="0.25">
      <c r="A573" s="4" t="s">
        <v>1386</v>
      </c>
      <c r="B573" s="98" t="s">
        <v>1445</v>
      </c>
      <c r="C573" s="13">
        <v>1</v>
      </c>
      <c r="D573" s="9" t="s">
        <v>57</v>
      </c>
      <c r="E573" s="9" t="s">
        <v>11</v>
      </c>
      <c r="F573" s="9" t="s">
        <v>713</v>
      </c>
      <c r="G573" s="9"/>
      <c r="H573" s="9"/>
      <c r="I573" s="107">
        <v>0.5</v>
      </c>
      <c r="J573" s="14"/>
      <c r="K573" s="15">
        <f>IF(Tabel1[[#This Row],[Inde eller ude?]]="Ude",(Tabel1[[#This Row],[Bredde ude]]/100)*(Tabel1[[#This Row],[Dybde ude]]/100)*Tabel1[[#This Row],[Antal]],0)</f>
        <v>0</v>
      </c>
      <c r="L573" s="103">
        <f>Tabel1[[#This Row],[Bredde inde]]*Tabel1[[#This Row],[Antal]]</f>
        <v>0.5</v>
      </c>
    </row>
    <row r="574" spans="1:12" x14ac:dyDescent="0.25">
      <c r="A574" s="4" t="s">
        <v>412</v>
      </c>
      <c r="B574" s="98" t="s">
        <v>1475</v>
      </c>
      <c r="C574" s="99">
        <v>1</v>
      </c>
      <c r="D574" s="98" t="s">
        <v>56</v>
      </c>
      <c r="E574" s="98" t="s">
        <v>11</v>
      </c>
      <c r="F574" s="98" t="s">
        <v>713</v>
      </c>
      <c r="G574" s="9"/>
      <c r="H574" s="9"/>
      <c r="I574" s="107">
        <v>0.5</v>
      </c>
      <c r="J574" s="14"/>
      <c r="K574" s="15">
        <f>IF(Tabel1[[#This Row],[Inde eller ude?]]="Ude",(Tabel1[[#This Row],[Bredde ude]]/100)*(Tabel1[[#This Row],[Dybde ude]]/100)*Tabel1[[#This Row],[Antal]],0)</f>
        <v>0</v>
      </c>
      <c r="L574" s="103">
        <f>Tabel1[[#This Row],[Bredde inde]]*Tabel1[[#This Row],[Antal]]</f>
        <v>0.5</v>
      </c>
    </row>
    <row r="575" spans="1:12" x14ac:dyDescent="0.25">
      <c r="A575" s="4" t="s">
        <v>413</v>
      </c>
      <c r="B575" s="98" t="s">
        <v>1309</v>
      </c>
      <c r="C575" s="99">
        <v>1</v>
      </c>
      <c r="D575" s="98" t="s">
        <v>1310</v>
      </c>
      <c r="E575" s="98" t="s">
        <v>11</v>
      </c>
      <c r="F575" s="98" t="s">
        <v>713</v>
      </c>
      <c r="G575" s="9"/>
      <c r="H575" s="9"/>
      <c r="I575" s="17">
        <v>5</v>
      </c>
      <c r="J575" s="14"/>
      <c r="K575" s="15">
        <f>IF(Tabel1[[#This Row],[Inde eller ude?]]="Ude",(Tabel1[[#This Row],[Bredde ude]]/100)*(Tabel1[[#This Row],[Dybde ude]]/100)*Tabel1[[#This Row],[Antal]],0)</f>
        <v>0</v>
      </c>
      <c r="L575" s="103">
        <f>Tabel1[[#This Row],[Bredde inde]]*Tabel1[[#This Row],[Antal]]</f>
        <v>5</v>
      </c>
    </row>
    <row r="576" spans="1:12" x14ac:dyDescent="0.25">
      <c r="A576" s="4" t="s">
        <v>414</v>
      </c>
      <c r="B576" s="98" t="s">
        <v>0</v>
      </c>
      <c r="C576" s="13">
        <v>8</v>
      </c>
      <c r="D576" s="9" t="s">
        <v>58</v>
      </c>
      <c r="E576" s="98" t="s">
        <v>1177</v>
      </c>
      <c r="F576" s="9" t="s">
        <v>713</v>
      </c>
      <c r="G576" s="9"/>
      <c r="H576" s="9"/>
      <c r="I576" s="107">
        <v>1.1000000000000001</v>
      </c>
      <c r="J576" s="14"/>
      <c r="K576" s="15">
        <f>IF(Tabel1[[#This Row],[Inde eller ude?]]="Ude",(Tabel1[[#This Row],[Bredde ude]]/100)*(Tabel1[[#This Row],[Dybde ude]]/100)*Tabel1[[#This Row],[Antal]],0)</f>
        <v>0</v>
      </c>
      <c r="L576" s="103">
        <f>Tabel1[[#This Row],[Bredde inde]]*Tabel1[[#This Row],[Antal]]</f>
        <v>8.8000000000000007</v>
      </c>
    </row>
    <row r="577" spans="1:12" x14ac:dyDescent="0.25">
      <c r="A577" s="4" t="s">
        <v>415</v>
      </c>
      <c r="B577" s="9" t="s">
        <v>1</v>
      </c>
      <c r="C577" s="13">
        <v>2</v>
      </c>
      <c r="D577" s="9" t="s">
        <v>54</v>
      </c>
      <c r="E577" s="98" t="s">
        <v>11</v>
      </c>
      <c r="F577" s="9" t="s">
        <v>713</v>
      </c>
      <c r="G577" s="9"/>
      <c r="H577" s="9"/>
      <c r="I577" s="107">
        <v>1.1000000000000001</v>
      </c>
      <c r="J577" s="14"/>
      <c r="K577" s="15">
        <f>IF(Tabel1[[#This Row],[Inde eller ude?]]="Ude",(Tabel1[[#This Row],[Bredde ude]]/100)*(Tabel1[[#This Row],[Dybde ude]]/100)*Tabel1[[#This Row],[Antal]],0)</f>
        <v>0</v>
      </c>
      <c r="L577" s="103">
        <f>Tabel1[[#This Row],[Bredde inde]]*Tabel1[[#This Row],[Antal]]</f>
        <v>2.2000000000000002</v>
      </c>
    </row>
    <row r="578" spans="1:12" x14ac:dyDescent="0.25">
      <c r="A578" s="4" t="s">
        <v>416</v>
      </c>
      <c r="B578" s="9" t="s">
        <v>2</v>
      </c>
      <c r="C578" s="13">
        <v>1</v>
      </c>
      <c r="D578" s="9" t="s">
        <v>54</v>
      </c>
      <c r="E578" s="98" t="s">
        <v>11</v>
      </c>
      <c r="F578" s="9" t="s">
        <v>713</v>
      </c>
      <c r="G578" s="9"/>
      <c r="H578" s="9"/>
      <c r="I578" s="107">
        <v>1.1000000000000001</v>
      </c>
      <c r="J578" s="14"/>
      <c r="K578" s="15">
        <f>IF(Tabel1[[#This Row],[Inde eller ude?]]="Ude",(Tabel1[[#This Row],[Bredde ude]]/100)*(Tabel1[[#This Row],[Dybde ude]]/100)*Tabel1[[#This Row],[Antal]],0)</f>
        <v>0</v>
      </c>
      <c r="L578" s="103">
        <f>Tabel1[[#This Row],[Bredde inde]]*Tabel1[[#This Row],[Antal]]</f>
        <v>1.1000000000000001</v>
      </c>
    </row>
    <row r="579" spans="1:12" x14ac:dyDescent="0.25">
      <c r="A579" s="4" t="s">
        <v>417</v>
      </c>
      <c r="B579" s="9" t="s">
        <v>4</v>
      </c>
      <c r="C579" s="13">
        <v>1</v>
      </c>
      <c r="D579" s="9" t="s">
        <v>55</v>
      </c>
      <c r="E579" s="9" t="s">
        <v>11</v>
      </c>
      <c r="F579" s="9" t="s">
        <v>713</v>
      </c>
      <c r="G579" s="9"/>
      <c r="H579" s="9"/>
      <c r="I579" s="107">
        <v>1.1000000000000001</v>
      </c>
      <c r="J579" s="14"/>
      <c r="K579" s="15">
        <f>IF(Tabel1[[#This Row],[Inde eller ude?]]="Ude",(Tabel1[[#This Row],[Bredde ude]]/100)*(Tabel1[[#This Row],[Dybde ude]]/100)*Tabel1[[#This Row],[Antal]],0)</f>
        <v>0</v>
      </c>
      <c r="L579" s="103">
        <f>Tabel1[[#This Row],[Bredde inde]]*Tabel1[[#This Row],[Antal]]</f>
        <v>1.1000000000000001</v>
      </c>
    </row>
    <row r="580" spans="1:12" x14ac:dyDescent="0.25">
      <c r="A580" s="4" t="s">
        <v>418</v>
      </c>
      <c r="B580" s="9" t="s">
        <v>5</v>
      </c>
      <c r="C580" s="13">
        <v>1</v>
      </c>
      <c r="D580" s="9" t="s">
        <v>54</v>
      </c>
      <c r="E580" s="9" t="s">
        <v>11</v>
      </c>
      <c r="F580" s="9" t="s">
        <v>713</v>
      </c>
      <c r="G580" s="9"/>
      <c r="H580" s="9"/>
      <c r="I580" s="107">
        <v>1.1000000000000001</v>
      </c>
      <c r="J580" s="14"/>
      <c r="K580" s="15">
        <f>IF(Tabel1[[#This Row],[Inde eller ude?]]="Ude",(Tabel1[[#This Row],[Bredde ude]]/100)*(Tabel1[[#This Row],[Dybde ude]]/100)*Tabel1[[#This Row],[Antal]],0)</f>
        <v>0</v>
      </c>
      <c r="L580" s="103">
        <f>Tabel1[[#This Row],[Bredde inde]]*Tabel1[[#This Row],[Antal]]</f>
        <v>1.1000000000000001</v>
      </c>
    </row>
    <row r="581" spans="1:12" x14ac:dyDescent="0.25">
      <c r="A581" s="4" t="s">
        <v>419</v>
      </c>
      <c r="B581" s="98" t="s">
        <v>1147</v>
      </c>
      <c r="C581" s="13">
        <v>1</v>
      </c>
      <c r="D581" s="98" t="s">
        <v>54</v>
      </c>
      <c r="E581" s="9" t="s">
        <v>11</v>
      </c>
      <c r="F581" s="9" t="s">
        <v>713</v>
      </c>
      <c r="G581" s="9"/>
      <c r="H581" s="9"/>
      <c r="I581" s="107">
        <v>1.1000000000000001</v>
      </c>
      <c r="J581" s="14"/>
      <c r="K581" s="15">
        <f>IF(Tabel1[[#This Row],[Inde eller ude?]]="Ude",(Tabel1[[#This Row],[Bredde ude]]/100)*(Tabel1[[#This Row],[Dybde ude]]/100)*Tabel1[[#This Row],[Antal]],0)</f>
        <v>0</v>
      </c>
      <c r="L581" s="103">
        <f>Tabel1[[#This Row],[Bredde inde]]*Tabel1[[#This Row],[Antal]]</f>
        <v>1.1000000000000001</v>
      </c>
    </row>
    <row r="582" spans="1:12" x14ac:dyDescent="0.25">
      <c r="A582" s="4" t="s">
        <v>883</v>
      </c>
      <c r="B582" s="9" t="s">
        <v>6</v>
      </c>
      <c r="C582" s="13">
        <v>3</v>
      </c>
      <c r="D582" s="98" t="s">
        <v>56</v>
      </c>
      <c r="E582" s="98" t="s">
        <v>1177</v>
      </c>
      <c r="F582" s="9" t="s">
        <v>713</v>
      </c>
      <c r="G582" s="9"/>
      <c r="H582" s="9"/>
      <c r="I582" s="107">
        <v>0.5</v>
      </c>
      <c r="J582" s="101"/>
      <c r="K582" s="15">
        <f>IF(Tabel1[[#This Row],[Inde eller ude?]]="Ude",(Tabel1[[#This Row],[Bredde ude]]/100)*(Tabel1[[#This Row],[Dybde ude]]/100)*Tabel1[[#This Row],[Antal]],0)</f>
        <v>0</v>
      </c>
      <c r="L582" s="103">
        <f>Tabel1[[#This Row],[Bredde inde]]*Tabel1[[#This Row],[Antal]]</f>
        <v>1.5</v>
      </c>
    </row>
    <row r="583" spans="1:12" x14ac:dyDescent="0.25">
      <c r="A583" s="4" t="s">
        <v>420</v>
      </c>
      <c r="B583" s="98" t="s">
        <v>1294</v>
      </c>
      <c r="C583" s="13">
        <v>1</v>
      </c>
      <c r="D583" s="98" t="s">
        <v>1356</v>
      </c>
      <c r="E583" s="9" t="s">
        <v>11</v>
      </c>
      <c r="F583" s="9" t="s">
        <v>713</v>
      </c>
      <c r="G583" s="9"/>
      <c r="H583" s="9"/>
      <c r="I583" s="107">
        <v>1</v>
      </c>
      <c r="J583" s="14"/>
      <c r="K583" s="15">
        <f>IF(Tabel1[[#This Row],[Inde eller ude?]]="Ude",(Tabel1[[#This Row],[Bredde ude]]/100)*(Tabel1[[#This Row],[Dybde ude]]/100)*Tabel1[[#This Row],[Antal]],0)</f>
        <v>0</v>
      </c>
      <c r="L583" s="103">
        <f>Tabel1[[#This Row],[Bredde inde]]*Tabel1[[#This Row],[Antal]]</f>
        <v>1</v>
      </c>
    </row>
    <row r="584" spans="1:12" x14ac:dyDescent="0.25">
      <c r="A584" s="4" t="s">
        <v>421</v>
      </c>
      <c r="B584" s="9" t="s">
        <v>7</v>
      </c>
      <c r="C584" s="13">
        <v>1</v>
      </c>
      <c r="D584" s="9" t="s">
        <v>54</v>
      </c>
      <c r="E584" s="9" t="s">
        <v>11</v>
      </c>
      <c r="F584" s="9" t="s">
        <v>713</v>
      </c>
      <c r="G584" s="9"/>
      <c r="H584" s="9"/>
      <c r="I584" s="107">
        <v>1.1000000000000001</v>
      </c>
      <c r="J584" s="14"/>
      <c r="K584" s="15">
        <f>IF(Tabel1[[#This Row],[Inde eller ude?]]="Ude",(Tabel1[[#This Row],[Bredde ude]]/100)*(Tabel1[[#This Row],[Dybde ude]]/100)*Tabel1[[#This Row],[Antal]],0)</f>
        <v>0</v>
      </c>
      <c r="L584" s="103">
        <f>Tabel1[[#This Row],[Bredde inde]]*Tabel1[[#This Row],[Antal]]</f>
        <v>1.1000000000000001</v>
      </c>
    </row>
    <row r="585" spans="1:12" x14ac:dyDescent="0.25">
      <c r="A585" s="4" t="s">
        <v>1387</v>
      </c>
      <c r="B585" s="9" t="s">
        <v>8</v>
      </c>
      <c r="C585" s="13">
        <v>1</v>
      </c>
      <c r="D585" s="9" t="s">
        <v>54</v>
      </c>
      <c r="E585" s="9" t="s">
        <v>11</v>
      </c>
      <c r="F585" s="9" t="s">
        <v>713</v>
      </c>
      <c r="G585" s="9"/>
      <c r="H585" s="9"/>
      <c r="I585" s="107">
        <v>1.1000000000000001</v>
      </c>
      <c r="J585" s="14"/>
      <c r="K585" s="15">
        <f>IF(Tabel1[[#This Row],[Inde eller ude?]]="Ude",(Tabel1[[#This Row],[Bredde ude]]/100)*(Tabel1[[#This Row],[Dybde ude]]/100)*Tabel1[[#This Row],[Antal]],0)</f>
        <v>0</v>
      </c>
      <c r="L585" s="103">
        <f>Tabel1[[#This Row],[Bredde inde]]*Tabel1[[#This Row],[Antal]]</f>
        <v>1.1000000000000001</v>
      </c>
    </row>
    <row r="586" spans="1:12" x14ac:dyDescent="0.25">
      <c r="A586" s="4" t="s">
        <v>1388</v>
      </c>
      <c r="B586" s="98" t="s">
        <v>1476</v>
      </c>
      <c r="C586" s="13">
        <v>1</v>
      </c>
      <c r="D586" s="9" t="s">
        <v>56</v>
      </c>
      <c r="E586" s="9" t="s">
        <v>11</v>
      </c>
      <c r="F586" s="9" t="s">
        <v>713</v>
      </c>
      <c r="G586" s="9"/>
      <c r="H586" s="9"/>
      <c r="I586" s="107">
        <v>0.5</v>
      </c>
      <c r="J586" s="101"/>
      <c r="K586" s="15">
        <f>IF(Tabel1[[#This Row],[Inde eller ude?]]="Ude",(Tabel1[[#This Row],[Bredde ude]]/100)*(Tabel1[[#This Row],[Dybde ude]]/100)*Tabel1[[#This Row],[Antal]],0)</f>
        <v>0</v>
      </c>
      <c r="L586" s="103">
        <f>Tabel1[[#This Row],[Bredde inde]]*Tabel1[[#This Row],[Antal]]</f>
        <v>0.5</v>
      </c>
    </row>
    <row r="587" spans="1:12" x14ac:dyDescent="0.25">
      <c r="A587" s="4" t="s">
        <v>422</v>
      </c>
      <c r="B587" s="98" t="s">
        <v>1445</v>
      </c>
      <c r="C587" s="13">
        <v>1</v>
      </c>
      <c r="D587" s="9" t="s">
        <v>57</v>
      </c>
      <c r="E587" s="9" t="s">
        <v>11</v>
      </c>
      <c r="F587" s="9" t="s">
        <v>713</v>
      </c>
      <c r="G587" s="9"/>
      <c r="H587" s="9"/>
      <c r="I587" s="107">
        <v>0.5</v>
      </c>
      <c r="J587" s="14"/>
      <c r="K587" s="15">
        <f>IF(Tabel1[[#This Row],[Inde eller ude?]]="Ude",(Tabel1[[#This Row],[Bredde ude]]/100)*(Tabel1[[#This Row],[Dybde ude]]/100)*Tabel1[[#This Row],[Antal]],0)</f>
        <v>0</v>
      </c>
      <c r="L587" s="103">
        <f>Tabel1[[#This Row],[Bredde inde]]*Tabel1[[#This Row],[Antal]]</f>
        <v>0.5</v>
      </c>
    </row>
    <row r="588" spans="1:12" x14ac:dyDescent="0.25">
      <c r="A588" s="4" t="s">
        <v>423</v>
      </c>
      <c r="B588" s="98" t="s">
        <v>1475</v>
      </c>
      <c r="C588" s="99">
        <v>1</v>
      </c>
      <c r="D588" s="98" t="s">
        <v>56</v>
      </c>
      <c r="E588" s="98" t="s">
        <v>11</v>
      </c>
      <c r="F588" s="98" t="s">
        <v>713</v>
      </c>
      <c r="G588" s="9"/>
      <c r="H588" s="9"/>
      <c r="I588" s="107">
        <v>0.5</v>
      </c>
      <c r="J588" s="14"/>
      <c r="K588" s="15">
        <f>IF(Tabel1[[#This Row],[Inde eller ude?]]="Ude",(Tabel1[[#This Row],[Bredde ude]]/100)*(Tabel1[[#This Row],[Dybde ude]]/100)*Tabel1[[#This Row],[Antal]],0)</f>
        <v>0</v>
      </c>
      <c r="L588" s="103">
        <f>Tabel1[[#This Row],[Bredde inde]]*Tabel1[[#This Row],[Antal]]</f>
        <v>0.5</v>
      </c>
    </row>
    <row r="589" spans="1:12" x14ac:dyDescent="0.25">
      <c r="A589" s="4" t="s">
        <v>680</v>
      </c>
      <c r="B589" s="98" t="s">
        <v>1309</v>
      </c>
      <c r="C589" s="99">
        <v>1</v>
      </c>
      <c r="D589" s="98" t="s">
        <v>1310</v>
      </c>
      <c r="E589" s="98" t="s">
        <v>11</v>
      </c>
      <c r="F589" s="98" t="s">
        <v>713</v>
      </c>
      <c r="G589" s="9"/>
      <c r="H589" s="9"/>
      <c r="I589" s="17">
        <v>5</v>
      </c>
      <c r="J589" s="14"/>
      <c r="K589" s="15">
        <f>IF(Tabel1[[#This Row],[Inde eller ude?]]="Ude",(Tabel1[[#This Row],[Bredde ude]]/100)*(Tabel1[[#This Row],[Dybde ude]]/100)*Tabel1[[#This Row],[Antal]],0)</f>
        <v>0</v>
      </c>
      <c r="L589" s="103">
        <f>Tabel1[[#This Row],[Bredde inde]]*Tabel1[[#This Row],[Antal]]</f>
        <v>5</v>
      </c>
    </row>
    <row r="590" spans="1:12" x14ac:dyDescent="0.25">
      <c r="A590" s="4" t="s">
        <v>424</v>
      </c>
      <c r="B590" s="98" t="s">
        <v>0</v>
      </c>
      <c r="C590" s="13">
        <v>10</v>
      </c>
      <c r="D590" s="9" t="s">
        <v>706</v>
      </c>
      <c r="E590" s="98" t="s">
        <v>1177</v>
      </c>
      <c r="F590" s="9" t="s">
        <v>713</v>
      </c>
      <c r="G590" s="9"/>
      <c r="H590" s="9"/>
      <c r="I590" s="107">
        <v>1.1000000000000001</v>
      </c>
      <c r="J590" s="14"/>
      <c r="K590" s="15">
        <f>IF(Tabel1[[#This Row],[Inde eller ude?]]="Ude",(Tabel1[[#This Row],[Bredde ude]]/100)*(Tabel1[[#This Row],[Dybde ude]]/100)*Tabel1[[#This Row],[Antal]],0)</f>
        <v>0</v>
      </c>
      <c r="L590" s="103">
        <f>Tabel1[[#This Row],[Bredde inde]]*Tabel1[[#This Row],[Antal]]</f>
        <v>11</v>
      </c>
    </row>
    <row r="591" spans="1:12" x14ac:dyDescent="0.25">
      <c r="A591" s="4" t="s">
        <v>425</v>
      </c>
      <c r="B591" s="9" t="s">
        <v>1</v>
      </c>
      <c r="C591" s="13">
        <v>3</v>
      </c>
      <c r="D591" s="9" t="s">
        <v>54</v>
      </c>
      <c r="E591" s="98" t="s">
        <v>11</v>
      </c>
      <c r="F591" s="9" t="s">
        <v>713</v>
      </c>
      <c r="G591" s="9"/>
      <c r="H591" s="9"/>
      <c r="I591" s="107">
        <v>1.1000000000000001</v>
      </c>
      <c r="J591" s="14"/>
      <c r="K591" s="15">
        <f>IF(Tabel1[[#This Row],[Inde eller ude?]]="Ude",(Tabel1[[#This Row],[Bredde ude]]/100)*(Tabel1[[#This Row],[Dybde ude]]/100)*Tabel1[[#This Row],[Antal]],0)</f>
        <v>0</v>
      </c>
      <c r="L591" s="103">
        <f>Tabel1[[#This Row],[Bredde inde]]*Tabel1[[#This Row],[Antal]]</f>
        <v>3.3000000000000003</v>
      </c>
    </row>
    <row r="592" spans="1:12" x14ac:dyDescent="0.25">
      <c r="A592" s="4" t="s">
        <v>426</v>
      </c>
      <c r="B592" s="9" t="s">
        <v>2</v>
      </c>
      <c r="C592" s="13">
        <v>1</v>
      </c>
      <c r="D592" s="9" t="s">
        <v>54</v>
      </c>
      <c r="E592" s="98" t="s">
        <v>11</v>
      </c>
      <c r="F592" s="9" t="s">
        <v>713</v>
      </c>
      <c r="G592" s="9"/>
      <c r="H592" s="9"/>
      <c r="I592" s="107">
        <v>1.1000000000000001</v>
      </c>
      <c r="J592" s="14"/>
      <c r="K592" s="15">
        <f>IF(Tabel1[[#This Row],[Inde eller ude?]]="Ude",(Tabel1[[#This Row],[Bredde ude]]/100)*(Tabel1[[#This Row],[Dybde ude]]/100)*Tabel1[[#This Row],[Antal]],0)</f>
        <v>0</v>
      </c>
      <c r="L592" s="103">
        <f>Tabel1[[#This Row],[Bredde inde]]*Tabel1[[#This Row],[Antal]]</f>
        <v>1.1000000000000001</v>
      </c>
    </row>
    <row r="593" spans="1:12" x14ac:dyDescent="0.25">
      <c r="A593" s="4" t="s">
        <v>427</v>
      </c>
      <c r="B593" s="9" t="s">
        <v>4</v>
      </c>
      <c r="C593" s="13">
        <v>1</v>
      </c>
      <c r="D593" s="9" t="s">
        <v>55</v>
      </c>
      <c r="E593" s="9" t="s">
        <v>11</v>
      </c>
      <c r="F593" s="9" t="s">
        <v>713</v>
      </c>
      <c r="G593" s="9"/>
      <c r="H593" s="9"/>
      <c r="I593" s="107">
        <v>1.1000000000000001</v>
      </c>
      <c r="J593" s="14"/>
      <c r="K593" s="15">
        <f>IF(Tabel1[[#This Row],[Inde eller ude?]]="Ude",(Tabel1[[#This Row],[Bredde ude]]/100)*(Tabel1[[#This Row],[Dybde ude]]/100)*Tabel1[[#This Row],[Antal]],0)</f>
        <v>0</v>
      </c>
      <c r="L593" s="103">
        <f>Tabel1[[#This Row],[Bredde inde]]*Tabel1[[#This Row],[Antal]]</f>
        <v>1.1000000000000001</v>
      </c>
    </row>
    <row r="594" spans="1:12" x14ac:dyDescent="0.25">
      <c r="A594" s="4" t="s">
        <v>428</v>
      </c>
      <c r="B594" s="9" t="s">
        <v>5</v>
      </c>
      <c r="C594" s="13">
        <v>1</v>
      </c>
      <c r="D594" s="9" t="s">
        <v>54</v>
      </c>
      <c r="E594" s="9" t="s">
        <v>11</v>
      </c>
      <c r="F594" s="9" t="s">
        <v>713</v>
      </c>
      <c r="G594" s="9"/>
      <c r="H594" s="9"/>
      <c r="I594" s="107">
        <v>1.1000000000000001</v>
      </c>
      <c r="J594" s="14"/>
      <c r="K594" s="15">
        <f>IF(Tabel1[[#This Row],[Inde eller ude?]]="Ude",(Tabel1[[#This Row],[Bredde ude]]/100)*(Tabel1[[#This Row],[Dybde ude]]/100)*Tabel1[[#This Row],[Antal]],0)</f>
        <v>0</v>
      </c>
      <c r="L594" s="103">
        <f>Tabel1[[#This Row],[Bredde inde]]*Tabel1[[#This Row],[Antal]]</f>
        <v>1.1000000000000001</v>
      </c>
    </row>
    <row r="595" spans="1:12" x14ac:dyDescent="0.25">
      <c r="A595" s="4" t="s">
        <v>429</v>
      </c>
      <c r="B595" s="98" t="s">
        <v>1147</v>
      </c>
      <c r="C595" s="13">
        <v>1</v>
      </c>
      <c r="D595" s="98" t="s">
        <v>54</v>
      </c>
      <c r="E595" s="9" t="s">
        <v>11</v>
      </c>
      <c r="F595" s="9" t="s">
        <v>713</v>
      </c>
      <c r="G595" s="9"/>
      <c r="H595" s="9"/>
      <c r="I595" s="107">
        <v>1.1000000000000001</v>
      </c>
      <c r="J595" s="14"/>
      <c r="K595" s="15">
        <f>IF(Tabel1[[#This Row],[Inde eller ude?]]="Ude",(Tabel1[[#This Row],[Bredde ude]]/100)*(Tabel1[[#This Row],[Dybde ude]]/100)*Tabel1[[#This Row],[Antal]],0)</f>
        <v>0</v>
      </c>
      <c r="L595" s="103">
        <f>Tabel1[[#This Row],[Bredde inde]]*Tabel1[[#This Row],[Antal]]</f>
        <v>1.1000000000000001</v>
      </c>
    </row>
    <row r="596" spans="1:12" x14ac:dyDescent="0.25">
      <c r="A596" s="4" t="s">
        <v>884</v>
      </c>
      <c r="B596" s="9" t="s">
        <v>6</v>
      </c>
      <c r="C596" s="13">
        <v>5</v>
      </c>
      <c r="D596" s="98" t="s">
        <v>56</v>
      </c>
      <c r="E596" s="98" t="s">
        <v>1177</v>
      </c>
      <c r="F596" s="9" t="s">
        <v>713</v>
      </c>
      <c r="G596" s="9"/>
      <c r="H596" s="9"/>
      <c r="I596" s="107">
        <v>0.5</v>
      </c>
      <c r="J596" s="101"/>
      <c r="K596" s="15">
        <f>IF(Tabel1[[#This Row],[Inde eller ude?]]="Ude",(Tabel1[[#This Row],[Bredde ude]]/100)*(Tabel1[[#This Row],[Dybde ude]]/100)*Tabel1[[#This Row],[Antal]],0)</f>
        <v>0</v>
      </c>
      <c r="L596" s="103">
        <f>Tabel1[[#This Row],[Bredde inde]]*Tabel1[[#This Row],[Antal]]</f>
        <v>2.5</v>
      </c>
    </row>
    <row r="597" spans="1:12" x14ac:dyDescent="0.25">
      <c r="A597" s="4" t="s">
        <v>430</v>
      </c>
      <c r="B597" s="98" t="s">
        <v>1294</v>
      </c>
      <c r="C597" s="13">
        <v>1</v>
      </c>
      <c r="D597" s="98" t="s">
        <v>1356</v>
      </c>
      <c r="E597" s="9" t="s">
        <v>11</v>
      </c>
      <c r="F597" s="9" t="s">
        <v>713</v>
      </c>
      <c r="G597" s="9"/>
      <c r="H597" s="9"/>
      <c r="I597" s="107">
        <v>1</v>
      </c>
      <c r="J597" s="14"/>
      <c r="K597" s="15">
        <f>IF(Tabel1[[#This Row],[Inde eller ude?]]="Ude",(Tabel1[[#This Row],[Bredde ude]]/100)*(Tabel1[[#This Row],[Dybde ude]]/100)*Tabel1[[#This Row],[Antal]],0)</f>
        <v>0</v>
      </c>
      <c r="L597" s="103">
        <f>Tabel1[[#This Row],[Bredde inde]]*Tabel1[[#This Row],[Antal]]</f>
        <v>1</v>
      </c>
    </row>
    <row r="598" spans="1:12" x14ac:dyDescent="0.25">
      <c r="A598" s="4" t="s">
        <v>431</v>
      </c>
      <c r="B598" s="9" t="s">
        <v>7</v>
      </c>
      <c r="C598" s="13">
        <v>1</v>
      </c>
      <c r="D598" s="9" t="s">
        <v>54</v>
      </c>
      <c r="E598" s="9" t="s">
        <v>11</v>
      </c>
      <c r="F598" s="9" t="s">
        <v>713</v>
      </c>
      <c r="G598" s="9"/>
      <c r="H598" s="9"/>
      <c r="I598" s="107">
        <v>1.1000000000000001</v>
      </c>
      <c r="J598" s="14"/>
      <c r="K598" s="15">
        <f>IF(Tabel1[[#This Row],[Inde eller ude?]]="Ude",(Tabel1[[#This Row],[Bredde ude]]/100)*(Tabel1[[#This Row],[Dybde ude]]/100)*Tabel1[[#This Row],[Antal]],0)</f>
        <v>0</v>
      </c>
      <c r="L598" s="103">
        <f>Tabel1[[#This Row],[Bredde inde]]*Tabel1[[#This Row],[Antal]]</f>
        <v>1.1000000000000001</v>
      </c>
    </row>
    <row r="599" spans="1:12" x14ac:dyDescent="0.25">
      <c r="A599" s="4" t="s">
        <v>1389</v>
      </c>
      <c r="B599" s="9" t="s">
        <v>8</v>
      </c>
      <c r="C599" s="13">
        <v>1</v>
      </c>
      <c r="D599" s="9" t="s">
        <v>54</v>
      </c>
      <c r="E599" s="9" t="s">
        <v>11</v>
      </c>
      <c r="F599" s="9" t="s">
        <v>713</v>
      </c>
      <c r="G599" s="9"/>
      <c r="H599" s="9"/>
      <c r="I599" s="107">
        <v>1.1000000000000001</v>
      </c>
      <c r="J599" s="14"/>
      <c r="K599" s="15">
        <f>IF(Tabel1[[#This Row],[Inde eller ude?]]="Ude",(Tabel1[[#This Row],[Bredde ude]]/100)*(Tabel1[[#This Row],[Dybde ude]]/100)*Tabel1[[#This Row],[Antal]],0)</f>
        <v>0</v>
      </c>
      <c r="L599" s="103">
        <f>Tabel1[[#This Row],[Bredde inde]]*Tabel1[[#This Row],[Antal]]</f>
        <v>1.1000000000000001</v>
      </c>
    </row>
    <row r="600" spans="1:12" x14ac:dyDescent="0.25">
      <c r="A600" s="4" t="s">
        <v>1390</v>
      </c>
      <c r="B600" s="98" t="s">
        <v>1476</v>
      </c>
      <c r="C600" s="13">
        <v>1</v>
      </c>
      <c r="D600" s="9" t="s">
        <v>56</v>
      </c>
      <c r="E600" s="9" t="s">
        <v>11</v>
      </c>
      <c r="F600" s="9" t="s">
        <v>713</v>
      </c>
      <c r="G600" s="9"/>
      <c r="H600" s="9"/>
      <c r="I600" s="107">
        <v>0.5</v>
      </c>
      <c r="J600" s="101"/>
      <c r="K600" s="15">
        <f>IF(Tabel1[[#This Row],[Inde eller ude?]]="Ude",(Tabel1[[#This Row],[Bredde ude]]/100)*(Tabel1[[#This Row],[Dybde ude]]/100)*Tabel1[[#This Row],[Antal]],0)</f>
        <v>0</v>
      </c>
      <c r="L600" s="103">
        <f>Tabel1[[#This Row],[Bredde inde]]*Tabel1[[#This Row],[Antal]]</f>
        <v>0.5</v>
      </c>
    </row>
    <row r="601" spans="1:12" x14ac:dyDescent="0.25">
      <c r="A601" s="4" t="s">
        <v>432</v>
      </c>
      <c r="B601" s="98" t="s">
        <v>1445</v>
      </c>
      <c r="C601" s="13">
        <v>1</v>
      </c>
      <c r="D601" s="9" t="s">
        <v>57</v>
      </c>
      <c r="E601" s="9" t="s">
        <v>11</v>
      </c>
      <c r="F601" s="9" t="s">
        <v>713</v>
      </c>
      <c r="G601" s="9"/>
      <c r="H601" s="9"/>
      <c r="I601" s="107">
        <v>0.5</v>
      </c>
      <c r="J601" s="14"/>
      <c r="K601" s="15">
        <f>IF(Tabel1[[#This Row],[Inde eller ude?]]="Ude",(Tabel1[[#This Row],[Bredde ude]]/100)*(Tabel1[[#This Row],[Dybde ude]]/100)*Tabel1[[#This Row],[Antal]],0)</f>
        <v>0</v>
      </c>
      <c r="L601" s="103">
        <f>Tabel1[[#This Row],[Bredde inde]]*Tabel1[[#This Row],[Antal]]</f>
        <v>0.5</v>
      </c>
    </row>
    <row r="602" spans="1:12" x14ac:dyDescent="0.25">
      <c r="A602" s="4" t="s">
        <v>433</v>
      </c>
      <c r="B602" s="98" t="s">
        <v>1475</v>
      </c>
      <c r="C602" s="99">
        <v>1</v>
      </c>
      <c r="D602" s="98" t="s">
        <v>56</v>
      </c>
      <c r="E602" s="98" t="s">
        <v>11</v>
      </c>
      <c r="F602" s="98" t="s">
        <v>713</v>
      </c>
      <c r="G602" s="9"/>
      <c r="H602" s="9"/>
      <c r="I602" s="107">
        <v>0.5</v>
      </c>
      <c r="J602" s="14"/>
      <c r="K602" s="15">
        <f>IF(Tabel1[[#This Row],[Inde eller ude?]]="Ude",(Tabel1[[#This Row],[Bredde ude]]/100)*(Tabel1[[#This Row],[Dybde ude]]/100)*Tabel1[[#This Row],[Antal]],0)</f>
        <v>0</v>
      </c>
      <c r="L602" s="103">
        <f>Tabel1[[#This Row],[Bredde inde]]*Tabel1[[#This Row],[Antal]]</f>
        <v>0.5</v>
      </c>
    </row>
    <row r="603" spans="1:12" x14ac:dyDescent="0.25">
      <c r="A603" s="4" t="s">
        <v>681</v>
      </c>
      <c r="B603" s="98" t="s">
        <v>1309</v>
      </c>
      <c r="C603" s="99">
        <v>1</v>
      </c>
      <c r="D603" s="98" t="s">
        <v>1310</v>
      </c>
      <c r="E603" s="98" t="s">
        <v>11</v>
      </c>
      <c r="F603" s="98" t="s">
        <v>713</v>
      </c>
      <c r="G603" s="9"/>
      <c r="H603" s="9"/>
      <c r="I603" s="17">
        <v>5</v>
      </c>
      <c r="J603" s="14"/>
      <c r="K603" s="15">
        <f>IF(Tabel1[[#This Row],[Inde eller ude?]]="Ude",(Tabel1[[#This Row],[Bredde ude]]/100)*(Tabel1[[#This Row],[Dybde ude]]/100)*Tabel1[[#This Row],[Antal]],0)</f>
        <v>0</v>
      </c>
      <c r="L603" s="103">
        <f>Tabel1[[#This Row],[Bredde inde]]*Tabel1[[#This Row],[Antal]]</f>
        <v>5</v>
      </c>
    </row>
    <row r="604" spans="1:12" x14ac:dyDescent="0.25">
      <c r="A604" s="4" t="s">
        <v>434</v>
      </c>
      <c r="B604" s="98" t="s">
        <v>0</v>
      </c>
      <c r="C604" s="13">
        <v>13</v>
      </c>
      <c r="D604" s="9" t="s">
        <v>706</v>
      </c>
      <c r="E604" s="98" t="s">
        <v>1177</v>
      </c>
      <c r="F604" s="9" t="s">
        <v>713</v>
      </c>
      <c r="G604" s="9"/>
      <c r="H604" s="9"/>
      <c r="I604" s="107">
        <v>1.1000000000000001</v>
      </c>
      <c r="J604" s="14"/>
      <c r="K604" s="15">
        <f>IF(Tabel1[[#This Row],[Inde eller ude?]]="Ude",(Tabel1[[#This Row],[Bredde ude]]/100)*(Tabel1[[#This Row],[Dybde ude]]/100)*Tabel1[[#This Row],[Antal]],0)</f>
        <v>0</v>
      </c>
      <c r="L604" s="103">
        <f>Tabel1[[#This Row],[Bredde inde]]*Tabel1[[#This Row],[Antal]]</f>
        <v>14.3</v>
      </c>
    </row>
    <row r="605" spans="1:12" x14ac:dyDescent="0.25">
      <c r="A605" s="4" t="s">
        <v>435</v>
      </c>
      <c r="B605" s="9" t="s">
        <v>1</v>
      </c>
      <c r="C605" s="13">
        <v>4</v>
      </c>
      <c r="D605" s="9" t="s">
        <v>54</v>
      </c>
      <c r="E605" s="98" t="s">
        <v>11</v>
      </c>
      <c r="F605" s="9" t="s">
        <v>713</v>
      </c>
      <c r="G605" s="9"/>
      <c r="H605" s="9"/>
      <c r="I605" s="107">
        <v>1.1000000000000001</v>
      </c>
      <c r="J605" s="14"/>
      <c r="K605" s="15">
        <f>IF(Tabel1[[#This Row],[Inde eller ude?]]="Ude",(Tabel1[[#This Row],[Bredde ude]]/100)*(Tabel1[[#This Row],[Dybde ude]]/100)*Tabel1[[#This Row],[Antal]],0)</f>
        <v>0</v>
      </c>
      <c r="L605" s="103">
        <f>Tabel1[[#This Row],[Bredde inde]]*Tabel1[[#This Row],[Antal]]</f>
        <v>4.4000000000000004</v>
      </c>
    </row>
    <row r="606" spans="1:12" x14ac:dyDescent="0.25">
      <c r="A606" s="4" t="s">
        <v>436</v>
      </c>
      <c r="B606" s="9" t="s">
        <v>2</v>
      </c>
      <c r="C606" s="13">
        <v>1</v>
      </c>
      <c r="D606" s="9" t="s">
        <v>54</v>
      </c>
      <c r="E606" s="98" t="s">
        <v>11</v>
      </c>
      <c r="F606" s="9" t="s">
        <v>713</v>
      </c>
      <c r="G606" s="9"/>
      <c r="H606" s="9"/>
      <c r="I606" s="107">
        <v>1.1000000000000001</v>
      </c>
      <c r="J606" s="14"/>
      <c r="K606" s="15">
        <f>IF(Tabel1[[#This Row],[Inde eller ude?]]="Ude",(Tabel1[[#This Row],[Bredde ude]]/100)*(Tabel1[[#This Row],[Dybde ude]]/100)*Tabel1[[#This Row],[Antal]],0)</f>
        <v>0</v>
      </c>
      <c r="L606" s="103">
        <f>Tabel1[[#This Row],[Bredde inde]]*Tabel1[[#This Row],[Antal]]</f>
        <v>1.1000000000000001</v>
      </c>
    </row>
    <row r="607" spans="1:12" x14ac:dyDescent="0.25">
      <c r="A607" s="4" t="s">
        <v>437</v>
      </c>
      <c r="B607" s="9" t="s">
        <v>4</v>
      </c>
      <c r="C607" s="13">
        <v>1</v>
      </c>
      <c r="D607" s="9" t="s">
        <v>55</v>
      </c>
      <c r="E607" s="9" t="s">
        <v>11</v>
      </c>
      <c r="F607" s="9" t="s">
        <v>713</v>
      </c>
      <c r="G607" s="9"/>
      <c r="H607" s="9"/>
      <c r="I607" s="107">
        <v>1.1000000000000001</v>
      </c>
      <c r="J607" s="14"/>
      <c r="K607" s="15">
        <f>IF(Tabel1[[#This Row],[Inde eller ude?]]="Ude",(Tabel1[[#This Row],[Bredde ude]]/100)*(Tabel1[[#This Row],[Dybde ude]]/100)*Tabel1[[#This Row],[Antal]],0)</f>
        <v>0</v>
      </c>
      <c r="L607" s="103">
        <f>Tabel1[[#This Row],[Bredde inde]]*Tabel1[[#This Row],[Antal]]</f>
        <v>1.1000000000000001</v>
      </c>
    </row>
    <row r="608" spans="1:12" x14ac:dyDescent="0.25">
      <c r="A608" s="4" t="s">
        <v>438</v>
      </c>
      <c r="B608" s="9" t="s">
        <v>5</v>
      </c>
      <c r="C608" s="13">
        <v>1</v>
      </c>
      <c r="D608" s="9" t="s">
        <v>54</v>
      </c>
      <c r="E608" s="9" t="s">
        <v>11</v>
      </c>
      <c r="F608" s="9" t="s">
        <v>713</v>
      </c>
      <c r="G608" s="9"/>
      <c r="H608" s="9"/>
      <c r="I608" s="107">
        <v>1.1000000000000001</v>
      </c>
      <c r="J608" s="14"/>
      <c r="K608" s="15">
        <f>IF(Tabel1[[#This Row],[Inde eller ude?]]="Ude",(Tabel1[[#This Row],[Bredde ude]]/100)*(Tabel1[[#This Row],[Dybde ude]]/100)*Tabel1[[#This Row],[Antal]],0)</f>
        <v>0</v>
      </c>
      <c r="L608" s="103">
        <f>Tabel1[[#This Row],[Bredde inde]]*Tabel1[[#This Row],[Antal]]</f>
        <v>1.1000000000000001</v>
      </c>
    </row>
    <row r="609" spans="1:12" x14ac:dyDescent="0.25">
      <c r="A609" s="4" t="s">
        <v>439</v>
      </c>
      <c r="B609" s="98" t="s">
        <v>1147</v>
      </c>
      <c r="C609" s="13">
        <v>1</v>
      </c>
      <c r="D609" s="98" t="s">
        <v>54</v>
      </c>
      <c r="E609" s="9" t="s">
        <v>11</v>
      </c>
      <c r="F609" s="9" t="s">
        <v>713</v>
      </c>
      <c r="G609" s="9"/>
      <c r="H609" s="9"/>
      <c r="I609" s="107">
        <v>1.1000000000000001</v>
      </c>
      <c r="J609" s="14"/>
      <c r="K609" s="15">
        <f>IF(Tabel1[[#This Row],[Inde eller ude?]]="Ude",(Tabel1[[#This Row],[Bredde ude]]/100)*(Tabel1[[#This Row],[Dybde ude]]/100)*Tabel1[[#This Row],[Antal]],0)</f>
        <v>0</v>
      </c>
      <c r="L609" s="103">
        <f>Tabel1[[#This Row],[Bredde inde]]*Tabel1[[#This Row],[Antal]]</f>
        <v>1.1000000000000001</v>
      </c>
    </row>
    <row r="610" spans="1:12" x14ac:dyDescent="0.25">
      <c r="A610" s="4" t="s">
        <v>885</v>
      </c>
      <c r="B610" s="9" t="s">
        <v>6</v>
      </c>
      <c r="C610" s="13">
        <v>6</v>
      </c>
      <c r="D610" s="98" t="s">
        <v>56</v>
      </c>
      <c r="E610" s="98" t="s">
        <v>1177</v>
      </c>
      <c r="F610" s="9" t="s">
        <v>713</v>
      </c>
      <c r="G610" s="9"/>
      <c r="H610" s="9"/>
      <c r="I610" s="107">
        <v>0.5</v>
      </c>
      <c r="J610" s="101"/>
      <c r="K610" s="15">
        <f>IF(Tabel1[[#This Row],[Inde eller ude?]]="Ude",(Tabel1[[#This Row],[Bredde ude]]/100)*(Tabel1[[#This Row],[Dybde ude]]/100)*Tabel1[[#This Row],[Antal]],0)</f>
        <v>0</v>
      </c>
      <c r="L610" s="103">
        <f>Tabel1[[#This Row],[Bredde inde]]*Tabel1[[#This Row],[Antal]]</f>
        <v>3</v>
      </c>
    </row>
    <row r="611" spans="1:12" x14ac:dyDescent="0.25">
      <c r="A611" s="4" t="s">
        <v>440</v>
      </c>
      <c r="B611" s="98" t="s">
        <v>1294</v>
      </c>
      <c r="C611" s="13">
        <v>1</v>
      </c>
      <c r="D611" s="98" t="s">
        <v>1356</v>
      </c>
      <c r="E611" s="9" t="s">
        <v>11</v>
      </c>
      <c r="F611" s="9" t="s">
        <v>713</v>
      </c>
      <c r="G611" s="9"/>
      <c r="H611" s="9"/>
      <c r="I611" s="107">
        <v>1</v>
      </c>
      <c r="J611" s="14"/>
      <c r="K611" s="15">
        <f>IF(Tabel1[[#This Row],[Inde eller ude?]]="Ude",(Tabel1[[#This Row],[Bredde ude]]/100)*(Tabel1[[#This Row],[Dybde ude]]/100)*Tabel1[[#This Row],[Antal]],0)</f>
        <v>0</v>
      </c>
      <c r="L611" s="103">
        <f>Tabel1[[#This Row],[Bredde inde]]*Tabel1[[#This Row],[Antal]]</f>
        <v>1</v>
      </c>
    </row>
    <row r="612" spans="1:12" x14ac:dyDescent="0.25">
      <c r="A612" s="4" t="s">
        <v>441</v>
      </c>
      <c r="B612" s="9" t="s">
        <v>7</v>
      </c>
      <c r="C612" s="13">
        <v>1</v>
      </c>
      <c r="D612" s="9" t="s">
        <v>54</v>
      </c>
      <c r="E612" s="9" t="s">
        <v>11</v>
      </c>
      <c r="F612" s="9" t="s">
        <v>713</v>
      </c>
      <c r="G612" s="9"/>
      <c r="H612" s="9"/>
      <c r="I612" s="107">
        <v>1.1000000000000001</v>
      </c>
      <c r="J612" s="14"/>
      <c r="K612" s="15">
        <f>IF(Tabel1[[#This Row],[Inde eller ude?]]="Ude",(Tabel1[[#This Row],[Bredde ude]]/100)*(Tabel1[[#This Row],[Dybde ude]]/100)*Tabel1[[#This Row],[Antal]],0)</f>
        <v>0</v>
      </c>
      <c r="L612" s="103">
        <f>Tabel1[[#This Row],[Bredde inde]]*Tabel1[[#This Row],[Antal]]</f>
        <v>1.1000000000000001</v>
      </c>
    </row>
    <row r="613" spans="1:12" x14ac:dyDescent="0.25">
      <c r="A613" s="4" t="s">
        <v>1391</v>
      </c>
      <c r="B613" s="9" t="s">
        <v>8</v>
      </c>
      <c r="C613" s="13">
        <v>1</v>
      </c>
      <c r="D613" s="9" t="s">
        <v>54</v>
      </c>
      <c r="E613" s="9" t="s">
        <v>11</v>
      </c>
      <c r="F613" s="9" t="s">
        <v>713</v>
      </c>
      <c r="G613" s="9"/>
      <c r="H613" s="9"/>
      <c r="I613" s="107">
        <v>1.1000000000000001</v>
      </c>
      <c r="J613" s="14"/>
      <c r="K613" s="15">
        <f>IF(Tabel1[[#This Row],[Inde eller ude?]]="Ude",(Tabel1[[#This Row],[Bredde ude]]/100)*(Tabel1[[#This Row],[Dybde ude]]/100)*Tabel1[[#This Row],[Antal]],0)</f>
        <v>0</v>
      </c>
      <c r="L613" s="103">
        <f>Tabel1[[#This Row],[Bredde inde]]*Tabel1[[#This Row],[Antal]]</f>
        <v>1.1000000000000001</v>
      </c>
    </row>
    <row r="614" spans="1:12" x14ac:dyDescent="0.25">
      <c r="A614" s="4" t="s">
        <v>1392</v>
      </c>
      <c r="B614" s="98" t="s">
        <v>1476</v>
      </c>
      <c r="C614" s="13">
        <v>1</v>
      </c>
      <c r="D614" s="9" t="s">
        <v>56</v>
      </c>
      <c r="E614" s="9" t="s">
        <v>11</v>
      </c>
      <c r="F614" s="9" t="s">
        <v>713</v>
      </c>
      <c r="G614" s="9"/>
      <c r="H614" s="9"/>
      <c r="I614" s="107">
        <v>0.5</v>
      </c>
      <c r="J614" s="101"/>
      <c r="K614" s="15">
        <f>IF(Tabel1[[#This Row],[Inde eller ude?]]="Ude",(Tabel1[[#This Row],[Bredde ude]]/100)*(Tabel1[[#This Row],[Dybde ude]]/100)*Tabel1[[#This Row],[Antal]],0)</f>
        <v>0</v>
      </c>
      <c r="L614" s="103">
        <f>Tabel1[[#This Row],[Bredde inde]]*Tabel1[[#This Row],[Antal]]</f>
        <v>0.5</v>
      </c>
    </row>
    <row r="615" spans="1:12" x14ac:dyDescent="0.25">
      <c r="A615" s="4" t="s">
        <v>442</v>
      </c>
      <c r="B615" s="98" t="s">
        <v>1445</v>
      </c>
      <c r="C615" s="13">
        <v>1</v>
      </c>
      <c r="D615" s="9" t="s">
        <v>57</v>
      </c>
      <c r="E615" s="9" t="s">
        <v>11</v>
      </c>
      <c r="F615" s="9" t="s">
        <v>713</v>
      </c>
      <c r="G615" s="9"/>
      <c r="H615" s="9"/>
      <c r="I615" s="107">
        <v>1.1000000000000001</v>
      </c>
      <c r="J615" s="14"/>
      <c r="K615" s="15">
        <f>IF(Tabel1[[#This Row],[Inde eller ude?]]="Ude",(Tabel1[[#This Row],[Bredde ude]]/100)*(Tabel1[[#This Row],[Dybde ude]]/100)*Tabel1[[#This Row],[Antal]],0)</f>
        <v>0</v>
      </c>
      <c r="L615" s="103">
        <f>Tabel1[[#This Row],[Bredde inde]]*Tabel1[[#This Row],[Antal]]</f>
        <v>1.1000000000000001</v>
      </c>
    </row>
    <row r="616" spans="1:12" x14ac:dyDescent="0.25">
      <c r="A616" s="4" t="s">
        <v>443</v>
      </c>
      <c r="B616" s="98" t="s">
        <v>1475</v>
      </c>
      <c r="C616" s="99">
        <v>1</v>
      </c>
      <c r="D616" s="98" t="s">
        <v>56</v>
      </c>
      <c r="E616" s="98" t="s">
        <v>11</v>
      </c>
      <c r="F616" s="98" t="s">
        <v>713</v>
      </c>
      <c r="G616" s="9"/>
      <c r="H616" s="9"/>
      <c r="I616" s="107">
        <v>0.5</v>
      </c>
      <c r="J616" s="14"/>
      <c r="K616" s="15">
        <f>IF(Tabel1[[#This Row],[Inde eller ude?]]="Ude",(Tabel1[[#This Row],[Bredde ude]]/100)*(Tabel1[[#This Row],[Dybde ude]]/100)*Tabel1[[#This Row],[Antal]],0)</f>
        <v>0</v>
      </c>
      <c r="L616" s="103">
        <f>Tabel1[[#This Row],[Bredde inde]]*Tabel1[[#This Row],[Antal]]</f>
        <v>0.5</v>
      </c>
    </row>
    <row r="617" spans="1:12" x14ac:dyDescent="0.25">
      <c r="A617" s="4" t="s">
        <v>682</v>
      </c>
      <c r="B617" s="98" t="s">
        <v>1309</v>
      </c>
      <c r="C617" s="99">
        <v>1</v>
      </c>
      <c r="D617" s="98" t="s">
        <v>1310</v>
      </c>
      <c r="E617" s="98" t="s">
        <v>11</v>
      </c>
      <c r="F617" s="98" t="s">
        <v>713</v>
      </c>
      <c r="G617" s="9"/>
      <c r="H617" s="9"/>
      <c r="I617" s="17">
        <v>5</v>
      </c>
      <c r="J617" s="14"/>
      <c r="K617" s="15">
        <f>IF(Tabel1[[#This Row],[Inde eller ude?]]="Ude",(Tabel1[[#This Row],[Bredde ude]]/100)*(Tabel1[[#This Row],[Dybde ude]]/100)*Tabel1[[#This Row],[Antal]],0)</f>
        <v>0</v>
      </c>
      <c r="L617" s="103">
        <f>Tabel1[[#This Row],[Bredde inde]]*Tabel1[[#This Row],[Antal]]</f>
        <v>5</v>
      </c>
    </row>
    <row r="618" spans="1:12" x14ac:dyDescent="0.25">
      <c r="A618" s="4" t="s">
        <v>444</v>
      </c>
      <c r="B618" s="98" t="s">
        <v>0</v>
      </c>
      <c r="C618" s="13">
        <v>15</v>
      </c>
      <c r="D618" s="9" t="s">
        <v>706</v>
      </c>
      <c r="E618" s="98" t="s">
        <v>1177</v>
      </c>
      <c r="F618" s="9" t="s">
        <v>713</v>
      </c>
      <c r="G618" s="9"/>
      <c r="H618" s="9"/>
      <c r="I618" s="107">
        <v>1.1000000000000001</v>
      </c>
      <c r="J618" s="14"/>
      <c r="K618" s="15">
        <f>IF(Tabel1[[#This Row],[Inde eller ude?]]="Ude",(Tabel1[[#This Row],[Bredde ude]]/100)*(Tabel1[[#This Row],[Dybde ude]]/100)*Tabel1[[#This Row],[Antal]],0)</f>
        <v>0</v>
      </c>
      <c r="L618" s="103">
        <f>Tabel1[[#This Row],[Bredde inde]]*Tabel1[[#This Row],[Antal]]</f>
        <v>16.5</v>
      </c>
    </row>
    <row r="619" spans="1:12" x14ac:dyDescent="0.25">
      <c r="A619" s="4" t="s">
        <v>445</v>
      </c>
      <c r="B619" s="9" t="s">
        <v>1</v>
      </c>
      <c r="C619" s="13">
        <v>4</v>
      </c>
      <c r="D619" s="9" t="s">
        <v>54</v>
      </c>
      <c r="E619" s="98" t="s">
        <v>11</v>
      </c>
      <c r="F619" s="9" t="s">
        <v>713</v>
      </c>
      <c r="G619" s="9"/>
      <c r="H619" s="9"/>
      <c r="I619" s="107">
        <v>1.1000000000000001</v>
      </c>
      <c r="J619" s="14"/>
      <c r="K619" s="15">
        <f>IF(Tabel1[[#This Row],[Inde eller ude?]]="Ude",(Tabel1[[#This Row],[Bredde ude]]/100)*(Tabel1[[#This Row],[Dybde ude]]/100)*Tabel1[[#This Row],[Antal]],0)</f>
        <v>0</v>
      </c>
      <c r="L619" s="103">
        <f>Tabel1[[#This Row],[Bredde inde]]*Tabel1[[#This Row],[Antal]]</f>
        <v>4.4000000000000004</v>
      </c>
    </row>
    <row r="620" spans="1:12" x14ac:dyDescent="0.25">
      <c r="A620" s="4" t="s">
        <v>446</v>
      </c>
      <c r="B620" s="9" t="s">
        <v>2</v>
      </c>
      <c r="C620" s="13">
        <v>1</v>
      </c>
      <c r="D620" s="9" t="s">
        <v>54</v>
      </c>
      <c r="E620" s="98" t="s">
        <v>11</v>
      </c>
      <c r="F620" s="9" t="s">
        <v>713</v>
      </c>
      <c r="G620" s="9"/>
      <c r="H620" s="9"/>
      <c r="I620" s="107">
        <v>1.1000000000000001</v>
      </c>
      <c r="J620" s="14"/>
      <c r="K620" s="15">
        <f>IF(Tabel1[[#This Row],[Inde eller ude?]]="Ude",(Tabel1[[#This Row],[Bredde ude]]/100)*(Tabel1[[#This Row],[Dybde ude]]/100)*Tabel1[[#This Row],[Antal]],0)</f>
        <v>0</v>
      </c>
      <c r="L620" s="103">
        <f>Tabel1[[#This Row],[Bredde inde]]*Tabel1[[#This Row],[Antal]]</f>
        <v>1.1000000000000001</v>
      </c>
    </row>
    <row r="621" spans="1:12" x14ac:dyDescent="0.25">
      <c r="A621" s="4" t="s">
        <v>447</v>
      </c>
      <c r="B621" s="9" t="s">
        <v>4</v>
      </c>
      <c r="C621" s="13">
        <v>1</v>
      </c>
      <c r="D621" s="9" t="s">
        <v>55</v>
      </c>
      <c r="E621" s="9" t="s">
        <v>11</v>
      </c>
      <c r="F621" s="9" t="s">
        <v>713</v>
      </c>
      <c r="G621" s="9"/>
      <c r="H621" s="9"/>
      <c r="I621" s="107">
        <v>1.1000000000000001</v>
      </c>
      <c r="J621" s="14"/>
      <c r="K621" s="15">
        <f>IF(Tabel1[[#This Row],[Inde eller ude?]]="Ude",(Tabel1[[#This Row],[Bredde ude]]/100)*(Tabel1[[#This Row],[Dybde ude]]/100)*Tabel1[[#This Row],[Antal]],0)</f>
        <v>0</v>
      </c>
      <c r="L621" s="103">
        <f>Tabel1[[#This Row],[Bredde inde]]*Tabel1[[#This Row],[Antal]]</f>
        <v>1.1000000000000001</v>
      </c>
    </row>
    <row r="622" spans="1:12" x14ac:dyDescent="0.25">
      <c r="A622" s="4" t="s">
        <v>448</v>
      </c>
      <c r="B622" s="9" t="s">
        <v>5</v>
      </c>
      <c r="C622" s="13">
        <v>1</v>
      </c>
      <c r="D622" s="9" t="s">
        <v>54</v>
      </c>
      <c r="E622" s="9" t="s">
        <v>11</v>
      </c>
      <c r="F622" s="9" t="s">
        <v>713</v>
      </c>
      <c r="G622" s="9"/>
      <c r="H622" s="9"/>
      <c r="I622" s="107">
        <v>1.1000000000000001</v>
      </c>
      <c r="J622" s="14"/>
      <c r="K622" s="15">
        <f>IF(Tabel1[[#This Row],[Inde eller ude?]]="Ude",(Tabel1[[#This Row],[Bredde ude]]/100)*(Tabel1[[#This Row],[Dybde ude]]/100)*Tabel1[[#This Row],[Antal]],0)</f>
        <v>0</v>
      </c>
      <c r="L622" s="103">
        <f>Tabel1[[#This Row],[Bredde inde]]*Tabel1[[#This Row],[Antal]]</f>
        <v>1.1000000000000001</v>
      </c>
    </row>
    <row r="623" spans="1:12" x14ac:dyDescent="0.25">
      <c r="A623" s="4" t="s">
        <v>449</v>
      </c>
      <c r="B623" s="98" t="s">
        <v>1147</v>
      </c>
      <c r="C623" s="13">
        <v>1</v>
      </c>
      <c r="D623" s="98" t="s">
        <v>54</v>
      </c>
      <c r="E623" s="9" t="s">
        <v>11</v>
      </c>
      <c r="F623" s="9" t="s">
        <v>713</v>
      </c>
      <c r="G623" s="9"/>
      <c r="H623" s="9"/>
      <c r="I623" s="107">
        <v>1.1000000000000001</v>
      </c>
      <c r="J623" s="14"/>
      <c r="K623" s="15">
        <f>IF(Tabel1[[#This Row],[Inde eller ude?]]="Ude",(Tabel1[[#This Row],[Bredde ude]]/100)*(Tabel1[[#This Row],[Dybde ude]]/100)*Tabel1[[#This Row],[Antal]],0)</f>
        <v>0</v>
      </c>
      <c r="L623" s="103">
        <f>Tabel1[[#This Row],[Bredde inde]]*Tabel1[[#This Row],[Antal]]</f>
        <v>1.1000000000000001</v>
      </c>
    </row>
    <row r="624" spans="1:12" x14ac:dyDescent="0.25">
      <c r="A624" s="4" t="s">
        <v>886</v>
      </c>
      <c r="B624" s="9" t="s">
        <v>6</v>
      </c>
      <c r="C624" s="13">
        <v>7</v>
      </c>
      <c r="D624" s="98" t="s">
        <v>56</v>
      </c>
      <c r="E624" s="98" t="s">
        <v>1177</v>
      </c>
      <c r="F624" s="9" t="s">
        <v>713</v>
      </c>
      <c r="G624" s="9"/>
      <c r="H624" s="9"/>
      <c r="I624" s="107">
        <v>0.5</v>
      </c>
      <c r="J624" s="101"/>
      <c r="K624" s="15">
        <f>IF(Tabel1[[#This Row],[Inde eller ude?]]="Ude",(Tabel1[[#This Row],[Bredde ude]]/100)*(Tabel1[[#This Row],[Dybde ude]]/100)*Tabel1[[#This Row],[Antal]],0)</f>
        <v>0</v>
      </c>
      <c r="L624" s="103">
        <f>Tabel1[[#This Row],[Bredde inde]]*Tabel1[[#This Row],[Antal]]</f>
        <v>3.5</v>
      </c>
    </row>
    <row r="625" spans="1:12" x14ac:dyDescent="0.25">
      <c r="A625" s="4" t="s">
        <v>450</v>
      </c>
      <c r="B625" s="98" t="s">
        <v>1294</v>
      </c>
      <c r="C625" s="13">
        <v>1</v>
      </c>
      <c r="D625" s="98" t="s">
        <v>1356</v>
      </c>
      <c r="E625" s="9" t="s">
        <v>11</v>
      </c>
      <c r="F625" s="9" t="s">
        <v>713</v>
      </c>
      <c r="G625" s="9"/>
      <c r="H625" s="9"/>
      <c r="I625" s="107">
        <v>1</v>
      </c>
      <c r="J625" s="14"/>
      <c r="K625" s="15">
        <f>IF(Tabel1[[#This Row],[Inde eller ude?]]="Ude",(Tabel1[[#This Row],[Bredde ude]]/100)*(Tabel1[[#This Row],[Dybde ude]]/100)*Tabel1[[#This Row],[Antal]],0)</f>
        <v>0</v>
      </c>
      <c r="L625" s="103">
        <f>Tabel1[[#This Row],[Bredde inde]]*Tabel1[[#This Row],[Antal]]</f>
        <v>1</v>
      </c>
    </row>
    <row r="626" spans="1:12" x14ac:dyDescent="0.25">
      <c r="A626" s="4" t="s">
        <v>451</v>
      </c>
      <c r="B626" s="9" t="s">
        <v>7</v>
      </c>
      <c r="C626" s="13">
        <v>1</v>
      </c>
      <c r="D626" s="9" t="s">
        <v>54</v>
      </c>
      <c r="E626" s="9" t="s">
        <v>11</v>
      </c>
      <c r="F626" s="9" t="s">
        <v>713</v>
      </c>
      <c r="G626" s="9"/>
      <c r="H626" s="9"/>
      <c r="I626" s="107">
        <v>1.1000000000000001</v>
      </c>
      <c r="J626" s="14"/>
      <c r="K626" s="15">
        <f>IF(Tabel1[[#This Row],[Inde eller ude?]]="Ude",(Tabel1[[#This Row],[Bredde ude]]/100)*(Tabel1[[#This Row],[Dybde ude]]/100)*Tabel1[[#This Row],[Antal]],0)</f>
        <v>0</v>
      </c>
      <c r="L626" s="103">
        <f>Tabel1[[#This Row],[Bredde inde]]*Tabel1[[#This Row],[Antal]]</f>
        <v>1.1000000000000001</v>
      </c>
    </row>
    <row r="627" spans="1:12" x14ac:dyDescent="0.25">
      <c r="A627" s="4" t="s">
        <v>1393</v>
      </c>
      <c r="B627" s="9" t="s">
        <v>8</v>
      </c>
      <c r="C627" s="13">
        <v>2</v>
      </c>
      <c r="D627" s="9" t="s">
        <v>54</v>
      </c>
      <c r="E627" s="9" t="s">
        <v>11</v>
      </c>
      <c r="F627" s="9" t="s">
        <v>713</v>
      </c>
      <c r="G627" s="9"/>
      <c r="H627" s="9"/>
      <c r="I627" s="107">
        <v>1.1000000000000001</v>
      </c>
      <c r="J627" s="14"/>
      <c r="K627" s="15">
        <f>IF(Tabel1[[#This Row],[Inde eller ude?]]="Ude",(Tabel1[[#This Row],[Bredde ude]]/100)*(Tabel1[[#This Row],[Dybde ude]]/100)*Tabel1[[#This Row],[Antal]],0)</f>
        <v>0</v>
      </c>
      <c r="L627" s="103">
        <f>Tabel1[[#This Row],[Bredde inde]]*Tabel1[[#This Row],[Antal]]</f>
        <v>2.2000000000000002</v>
      </c>
    </row>
    <row r="628" spans="1:12" x14ac:dyDescent="0.25">
      <c r="A628" s="4" t="s">
        <v>1394</v>
      </c>
      <c r="B628" s="98" t="s">
        <v>1476</v>
      </c>
      <c r="C628" s="13">
        <v>1</v>
      </c>
      <c r="D628" s="9" t="s">
        <v>56</v>
      </c>
      <c r="E628" s="9" t="s">
        <v>11</v>
      </c>
      <c r="F628" s="9" t="s">
        <v>713</v>
      </c>
      <c r="G628" s="9"/>
      <c r="H628" s="9"/>
      <c r="I628" s="107">
        <v>0.5</v>
      </c>
      <c r="J628" s="101"/>
      <c r="K628" s="15">
        <f>IF(Tabel1[[#This Row],[Inde eller ude?]]="Ude",(Tabel1[[#This Row],[Bredde ude]]/100)*(Tabel1[[#This Row],[Dybde ude]]/100)*Tabel1[[#This Row],[Antal]],0)</f>
        <v>0</v>
      </c>
      <c r="L628" s="103">
        <f>Tabel1[[#This Row],[Bredde inde]]*Tabel1[[#This Row],[Antal]]</f>
        <v>0.5</v>
      </c>
    </row>
    <row r="629" spans="1:12" x14ac:dyDescent="0.25">
      <c r="A629" s="4" t="s">
        <v>452</v>
      </c>
      <c r="B629" s="98" t="s">
        <v>1445</v>
      </c>
      <c r="C629" s="13">
        <v>1</v>
      </c>
      <c r="D629" s="9" t="s">
        <v>57</v>
      </c>
      <c r="E629" s="9" t="s">
        <v>11</v>
      </c>
      <c r="F629" s="9" t="s">
        <v>713</v>
      </c>
      <c r="G629" s="9"/>
      <c r="H629" s="9"/>
      <c r="I629" s="107">
        <v>1.1000000000000001</v>
      </c>
      <c r="J629" s="14"/>
      <c r="K629" s="15">
        <f>IF(Tabel1[[#This Row],[Inde eller ude?]]="Ude",(Tabel1[[#This Row],[Bredde ude]]/100)*(Tabel1[[#This Row],[Dybde ude]]/100)*Tabel1[[#This Row],[Antal]],0)</f>
        <v>0</v>
      </c>
      <c r="L629" s="103">
        <f>Tabel1[[#This Row],[Bredde inde]]*Tabel1[[#This Row],[Antal]]</f>
        <v>1.1000000000000001</v>
      </c>
    </row>
    <row r="630" spans="1:12" x14ac:dyDescent="0.25">
      <c r="A630" s="4" t="s">
        <v>453</v>
      </c>
      <c r="B630" s="98" t="s">
        <v>1475</v>
      </c>
      <c r="C630" s="99">
        <v>1</v>
      </c>
      <c r="D630" s="98" t="s">
        <v>56</v>
      </c>
      <c r="E630" s="98" t="s">
        <v>11</v>
      </c>
      <c r="F630" s="98" t="s">
        <v>713</v>
      </c>
      <c r="G630" s="9"/>
      <c r="H630" s="9"/>
      <c r="I630" s="107">
        <v>0.5</v>
      </c>
      <c r="J630" s="14"/>
      <c r="K630" s="15">
        <f>IF(Tabel1[[#This Row],[Inde eller ude?]]="Ude",(Tabel1[[#This Row],[Bredde ude]]/100)*(Tabel1[[#This Row],[Dybde ude]]/100)*Tabel1[[#This Row],[Antal]],0)</f>
        <v>0</v>
      </c>
      <c r="L630" s="103">
        <f>Tabel1[[#This Row],[Bredde inde]]*Tabel1[[#This Row],[Antal]]</f>
        <v>0.5</v>
      </c>
    </row>
    <row r="631" spans="1:12" x14ac:dyDescent="0.25">
      <c r="A631" s="4" t="s">
        <v>683</v>
      </c>
      <c r="B631" s="98" t="s">
        <v>1309</v>
      </c>
      <c r="C631" s="99">
        <v>1</v>
      </c>
      <c r="D631" s="98" t="s">
        <v>1310</v>
      </c>
      <c r="E631" s="98" t="s">
        <v>11</v>
      </c>
      <c r="F631" s="98" t="s">
        <v>713</v>
      </c>
      <c r="G631" s="9"/>
      <c r="H631" s="9"/>
      <c r="I631" s="17">
        <v>5</v>
      </c>
      <c r="J631" s="14"/>
      <c r="K631" s="15">
        <f>IF(Tabel1[[#This Row],[Inde eller ude?]]="Ude",(Tabel1[[#This Row],[Bredde ude]]/100)*(Tabel1[[#This Row],[Dybde ude]]/100)*Tabel1[[#This Row],[Antal]],0)</f>
        <v>0</v>
      </c>
      <c r="L631" s="103">
        <f>Tabel1[[#This Row],[Bredde inde]]*Tabel1[[#This Row],[Antal]]</f>
        <v>5</v>
      </c>
    </row>
    <row r="632" spans="1:12" x14ac:dyDescent="0.25">
      <c r="A632" s="4" t="s">
        <v>454</v>
      </c>
      <c r="B632" s="98" t="s">
        <v>0</v>
      </c>
      <c r="C632" s="13">
        <v>17</v>
      </c>
      <c r="D632" s="9" t="s">
        <v>706</v>
      </c>
      <c r="E632" s="98" t="s">
        <v>1177</v>
      </c>
      <c r="F632" s="9" t="s">
        <v>713</v>
      </c>
      <c r="G632" s="9"/>
      <c r="H632" s="9"/>
      <c r="I632" s="107">
        <v>1.1000000000000001</v>
      </c>
      <c r="J632" s="14"/>
      <c r="K632" s="15">
        <f>IF(Tabel1[[#This Row],[Inde eller ude?]]="Ude",(Tabel1[[#This Row],[Bredde ude]]/100)*(Tabel1[[#This Row],[Dybde ude]]/100)*Tabel1[[#This Row],[Antal]],0)</f>
        <v>0</v>
      </c>
      <c r="L632" s="103">
        <f>Tabel1[[#This Row],[Bredde inde]]*Tabel1[[#This Row],[Antal]]</f>
        <v>18.700000000000003</v>
      </c>
    </row>
    <row r="633" spans="1:12" x14ac:dyDescent="0.25">
      <c r="A633" s="4" t="s">
        <v>455</v>
      </c>
      <c r="B633" s="9" t="s">
        <v>1</v>
      </c>
      <c r="C633" s="13">
        <v>4</v>
      </c>
      <c r="D633" s="9" t="s">
        <v>54</v>
      </c>
      <c r="E633" s="98" t="s">
        <v>11</v>
      </c>
      <c r="F633" s="9" t="s">
        <v>713</v>
      </c>
      <c r="G633" s="9"/>
      <c r="H633" s="9"/>
      <c r="I633" s="107">
        <v>1.1000000000000001</v>
      </c>
      <c r="J633" s="14"/>
      <c r="K633" s="15">
        <f>IF(Tabel1[[#This Row],[Inde eller ude?]]="Ude",(Tabel1[[#This Row],[Bredde ude]]/100)*(Tabel1[[#This Row],[Dybde ude]]/100)*Tabel1[[#This Row],[Antal]],0)</f>
        <v>0</v>
      </c>
      <c r="L633" s="103">
        <f>Tabel1[[#This Row],[Bredde inde]]*Tabel1[[#This Row],[Antal]]</f>
        <v>4.4000000000000004</v>
      </c>
    </row>
    <row r="634" spans="1:12" x14ac:dyDescent="0.25">
      <c r="A634" s="4" t="s">
        <v>456</v>
      </c>
      <c r="B634" s="9" t="s">
        <v>2</v>
      </c>
      <c r="C634" s="13">
        <v>1</v>
      </c>
      <c r="D634" s="9" t="s">
        <v>54</v>
      </c>
      <c r="E634" s="98" t="s">
        <v>11</v>
      </c>
      <c r="F634" s="9" t="s">
        <v>713</v>
      </c>
      <c r="G634" s="9"/>
      <c r="H634" s="9"/>
      <c r="I634" s="107">
        <v>1.1000000000000001</v>
      </c>
      <c r="J634" s="14"/>
      <c r="K634" s="15">
        <f>IF(Tabel1[[#This Row],[Inde eller ude?]]="Ude",(Tabel1[[#This Row],[Bredde ude]]/100)*(Tabel1[[#This Row],[Dybde ude]]/100)*Tabel1[[#This Row],[Antal]],0)</f>
        <v>0</v>
      </c>
      <c r="L634" s="103">
        <f>Tabel1[[#This Row],[Bredde inde]]*Tabel1[[#This Row],[Antal]]</f>
        <v>1.1000000000000001</v>
      </c>
    </row>
    <row r="635" spans="1:12" x14ac:dyDescent="0.25">
      <c r="A635" s="4" t="s">
        <v>457</v>
      </c>
      <c r="B635" s="9" t="s">
        <v>4</v>
      </c>
      <c r="C635" s="13">
        <v>1</v>
      </c>
      <c r="D635" s="9" t="s">
        <v>55</v>
      </c>
      <c r="E635" s="9" t="s">
        <v>11</v>
      </c>
      <c r="F635" s="9" t="s">
        <v>713</v>
      </c>
      <c r="G635" s="9"/>
      <c r="H635" s="9"/>
      <c r="I635" s="107">
        <v>1.1000000000000001</v>
      </c>
      <c r="J635" s="14"/>
      <c r="K635" s="15">
        <f>IF(Tabel1[[#This Row],[Inde eller ude?]]="Ude",(Tabel1[[#This Row],[Bredde ude]]/100)*(Tabel1[[#This Row],[Dybde ude]]/100)*Tabel1[[#This Row],[Antal]],0)</f>
        <v>0</v>
      </c>
      <c r="L635" s="103">
        <f>Tabel1[[#This Row],[Bredde inde]]*Tabel1[[#This Row],[Antal]]</f>
        <v>1.1000000000000001</v>
      </c>
    </row>
    <row r="636" spans="1:12" x14ac:dyDescent="0.25">
      <c r="A636" s="4" t="s">
        <v>458</v>
      </c>
      <c r="B636" s="9" t="s">
        <v>5</v>
      </c>
      <c r="C636" s="13">
        <v>1</v>
      </c>
      <c r="D636" s="9" t="s">
        <v>54</v>
      </c>
      <c r="E636" s="9" t="s">
        <v>11</v>
      </c>
      <c r="F636" s="9" t="s">
        <v>713</v>
      </c>
      <c r="G636" s="9"/>
      <c r="H636" s="9"/>
      <c r="I636" s="107">
        <v>1.1000000000000001</v>
      </c>
      <c r="J636" s="14"/>
      <c r="K636" s="15">
        <f>IF(Tabel1[[#This Row],[Inde eller ude?]]="Ude",(Tabel1[[#This Row],[Bredde ude]]/100)*(Tabel1[[#This Row],[Dybde ude]]/100)*Tabel1[[#This Row],[Antal]],0)</f>
        <v>0</v>
      </c>
      <c r="L636" s="103">
        <f>Tabel1[[#This Row],[Bredde inde]]*Tabel1[[#This Row],[Antal]]</f>
        <v>1.1000000000000001</v>
      </c>
    </row>
    <row r="637" spans="1:12" x14ac:dyDescent="0.25">
      <c r="A637" s="4" t="s">
        <v>459</v>
      </c>
      <c r="B637" s="98" t="s">
        <v>1147</v>
      </c>
      <c r="C637" s="13">
        <v>1</v>
      </c>
      <c r="D637" s="98" t="s">
        <v>54</v>
      </c>
      <c r="E637" s="9" t="s">
        <v>11</v>
      </c>
      <c r="F637" s="9" t="s">
        <v>713</v>
      </c>
      <c r="G637" s="9"/>
      <c r="H637" s="9"/>
      <c r="I637" s="107">
        <v>1.1000000000000001</v>
      </c>
      <c r="J637" s="14"/>
      <c r="K637" s="15">
        <f>IF(Tabel1[[#This Row],[Inde eller ude?]]="Ude",(Tabel1[[#This Row],[Bredde ude]]/100)*(Tabel1[[#This Row],[Dybde ude]]/100)*Tabel1[[#This Row],[Antal]],0)</f>
        <v>0</v>
      </c>
      <c r="L637" s="103">
        <f>Tabel1[[#This Row],[Bredde inde]]*Tabel1[[#This Row],[Antal]]</f>
        <v>1.1000000000000001</v>
      </c>
    </row>
    <row r="638" spans="1:12" x14ac:dyDescent="0.25">
      <c r="A638" s="4" t="s">
        <v>887</v>
      </c>
      <c r="B638" s="9" t="s">
        <v>6</v>
      </c>
      <c r="C638" s="13">
        <v>7</v>
      </c>
      <c r="D638" s="98" t="s">
        <v>56</v>
      </c>
      <c r="E638" s="98" t="s">
        <v>1177</v>
      </c>
      <c r="F638" s="9" t="s">
        <v>713</v>
      </c>
      <c r="G638" s="9"/>
      <c r="H638" s="9"/>
      <c r="I638" s="107">
        <v>0.5</v>
      </c>
      <c r="J638" s="101"/>
      <c r="K638" s="15">
        <f>IF(Tabel1[[#This Row],[Inde eller ude?]]="Ude",(Tabel1[[#This Row],[Bredde ude]]/100)*(Tabel1[[#This Row],[Dybde ude]]/100)*Tabel1[[#This Row],[Antal]],0)</f>
        <v>0</v>
      </c>
      <c r="L638" s="103">
        <f>Tabel1[[#This Row],[Bredde inde]]*Tabel1[[#This Row],[Antal]]</f>
        <v>3.5</v>
      </c>
    </row>
    <row r="639" spans="1:12" x14ac:dyDescent="0.25">
      <c r="A639" s="4" t="s">
        <v>460</v>
      </c>
      <c r="B639" s="98" t="s">
        <v>1294</v>
      </c>
      <c r="C639" s="13">
        <v>1</v>
      </c>
      <c r="D639" s="98" t="s">
        <v>1356</v>
      </c>
      <c r="E639" s="9" t="s">
        <v>11</v>
      </c>
      <c r="F639" s="9" t="s">
        <v>713</v>
      </c>
      <c r="G639" s="9"/>
      <c r="H639" s="9"/>
      <c r="I639" s="107">
        <v>1</v>
      </c>
      <c r="J639" s="14"/>
      <c r="K639" s="15">
        <f>IF(Tabel1[[#This Row],[Inde eller ude?]]="Ude",(Tabel1[[#This Row],[Bredde ude]]/100)*(Tabel1[[#This Row],[Dybde ude]]/100)*Tabel1[[#This Row],[Antal]],0)</f>
        <v>0</v>
      </c>
      <c r="L639" s="103">
        <f>Tabel1[[#This Row],[Bredde inde]]*Tabel1[[#This Row],[Antal]]</f>
        <v>1</v>
      </c>
    </row>
    <row r="640" spans="1:12" x14ac:dyDescent="0.25">
      <c r="A640" s="4" t="s">
        <v>461</v>
      </c>
      <c r="B640" s="9" t="s">
        <v>7</v>
      </c>
      <c r="C640" s="13">
        <v>1</v>
      </c>
      <c r="D640" s="9" t="s">
        <v>54</v>
      </c>
      <c r="E640" s="9" t="s">
        <v>11</v>
      </c>
      <c r="F640" s="9" t="s">
        <v>713</v>
      </c>
      <c r="G640" s="9"/>
      <c r="H640" s="9"/>
      <c r="I640" s="107">
        <v>1.1000000000000001</v>
      </c>
      <c r="J640" s="14"/>
      <c r="K640" s="15">
        <f>IF(Tabel1[[#This Row],[Inde eller ude?]]="Ude",(Tabel1[[#This Row],[Bredde ude]]/100)*(Tabel1[[#This Row],[Dybde ude]]/100)*Tabel1[[#This Row],[Antal]],0)</f>
        <v>0</v>
      </c>
      <c r="L640" s="103">
        <f>Tabel1[[#This Row],[Bredde inde]]*Tabel1[[#This Row],[Antal]]</f>
        <v>1.1000000000000001</v>
      </c>
    </row>
    <row r="641" spans="1:12" x14ac:dyDescent="0.25">
      <c r="A641" s="4" t="s">
        <v>1395</v>
      </c>
      <c r="B641" s="9" t="s">
        <v>8</v>
      </c>
      <c r="C641" s="13">
        <v>2</v>
      </c>
      <c r="D641" s="9" t="s">
        <v>54</v>
      </c>
      <c r="E641" s="9" t="s">
        <v>11</v>
      </c>
      <c r="F641" s="9" t="s">
        <v>713</v>
      </c>
      <c r="G641" s="9"/>
      <c r="H641" s="9"/>
      <c r="I641" s="107">
        <v>1.1000000000000001</v>
      </c>
      <c r="J641" s="14"/>
      <c r="K641" s="15">
        <f>IF(Tabel1[[#This Row],[Inde eller ude?]]="Ude",(Tabel1[[#This Row],[Bredde ude]]/100)*(Tabel1[[#This Row],[Dybde ude]]/100)*Tabel1[[#This Row],[Antal]],0)</f>
        <v>0</v>
      </c>
      <c r="L641" s="103">
        <f>Tabel1[[#This Row],[Bredde inde]]*Tabel1[[#This Row],[Antal]]</f>
        <v>2.2000000000000002</v>
      </c>
    </row>
    <row r="642" spans="1:12" x14ac:dyDescent="0.25">
      <c r="A642" s="4" t="s">
        <v>1396</v>
      </c>
      <c r="B642" s="98" t="s">
        <v>1476</v>
      </c>
      <c r="C642" s="13">
        <v>1</v>
      </c>
      <c r="D642" s="9" t="s">
        <v>56</v>
      </c>
      <c r="E642" s="9" t="s">
        <v>11</v>
      </c>
      <c r="F642" s="9" t="s">
        <v>713</v>
      </c>
      <c r="G642" s="9"/>
      <c r="H642" s="9"/>
      <c r="I642" s="107">
        <v>0.5</v>
      </c>
      <c r="J642" s="101"/>
      <c r="K642" s="15">
        <f>IF(Tabel1[[#This Row],[Inde eller ude?]]="Ude",(Tabel1[[#This Row],[Bredde ude]]/100)*(Tabel1[[#This Row],[Dybde ude]]/100)*Tabel1[[#This Row],[Antal]],0)</f>
        <v>0</v>
      </c>
      <c r="L642" s="103">
        <f>Tabel1[[#This Row],[Bredde inde]]*Tabel1[[#This Row],[Antal]]</f>
        <v>0.5</v>
      </c>
    </row>
    <row r="643" spans="1:12" x14ac:dyDescent="0.25">
      <c r="A643" s="4" t="s">
        <v>462</v>
      </c>
      <c r="B643" s="98" t="s">
        <v>1445</v>
      </c>
      <c r="C643" s="13">
        <v>2</v>
      </c>
      <c r="D643" s="9" t="s">
        <v>57</v>
      </c>
      <c r="E643" s="9" t="s">
        <v>11</v>
      </c>
      <c r="F643" s="9" t="s">
        <v>713</v>
      </c>
      <c r="G643" s="9"/>
      <c r="H643" s="9"/>
      <c r="I643" s="107">
        <v>1.1000000000000001</v>
      </c>
      <c r="J643" s="14"/>
      <c r="K643" s="15">
        <f>IF(Tabel1[[#This Row],[Inde eller ude?]]="Ude",(Tabel1[[#This Row],[Bredde ude]]/100)*(Tabel1[[#This Row],[Dybde ude]]/100)*Tabel1[[#This Row],[Antal]],0)</f>
        <v>0</v>
      </c>
      <c r="L643" s="103">
        <f>Tabel1[[#This Row],[Bredde inde]]*Tabel1[[#This Row],[Antal]]</f>
        <v>2.2000000000000002</v>
      </c>
    </row>
    <row r="644" spans="1:12" x14ac:dyDescent="0.25">
      <c r="A644" s="4" t="s">
        <v>463</v>
      </c>
      <c r="B644" s="98" t="s">
        <v>1475</v>
      </c>
      <c r="C644" s="99">
        <v>1</v>
      </c>
      <c r="D644" s="98" t="s">
        <v>56</v>
      </c>
      <c r="E644" s="98" t="s">
        <v>11</v>
      </c>
      <c r="F644" s="98" t="s">
        <v>713</v>
      </c>
      <c r="G644" s="9"/>
      <c r="H644" s="9"/>
      <c r="I644" s="107">
        <v>0.5</v>
      </c>
      <c r="J644" s="14"/>
      <c r="K644" s="15">
        <f>IF(Tabel1[[#This Row],[Inde eller ude?]]="Ude",(Tabel1[[#This Row],[Bredde ude]]/100)*(Tabel1[[#This Row],[Dybde ude]]/100)*Tabel1[[#This Row],[Antal]],0)</f>
        <v>0</v>
      </c>
      <c r="L644" s="103">
        <f>Tabel1[[#This Row],[Bredde inde]]*Tabel1[[#This Row],[Antal]]</f>
        <v>0.5</v>
      </c>
    </row>
    <row r="645" spans="1:12" x14ac:dyDescent="0.25">
      <c r="A645" s="4" t="s">
        <v>684</v>
      </c>
      <c r="B645" s="98" t="s">
        <v>1309</v>
      </c>
      <c r="C645" s="99">
        <v>1</v>
      </c>
      <c r="D645" s="98" t="s">
        <v>1310</v>
      </c>
      <c r="E645" s="98" t="s">
        <v>11</v>
      </c>
      <c r="F645" s="98" t="s">
        <v>713</v>
      </c>
      <c r="G645" s="9"/>
      <c r="H645" s="9"/>
      <c r="I645" s="17">
        <v>5</v>
      </c>
      <c r="J645" s="14"/>
      <c r="K645" s="15">
        <f>IF(Tabel1[[#This Row],[Inde eller ude?]]="Ude",(Tabel1[[#This Row],[Bredde ude]]/100)*(Tabel1[[#This Row],[Dybde ude]]/100)*Tabel1[[#This Row],[Antal]],0)</f>
        <v>0</v>
      </c>
      <c r="L645" s="103">
        <f>Tabel1[[#This Row],[Bredde inde]]*Tabel1[[#This Row],[Antal]]</f>
        <v>5</v>
      </c>
    </row>
    <row r="646" spans="1:12" x14ac:dyDescent="0.25">
      <c r="A646" s="4" t="s">
        <v>464</v>
      </c>
      <c r="B646" s="98" t="s">
        <v>0</v>
      </c>
      <c r="C646" s="13">
        <v>20</v>
      </c>
      <c r="D646" s="9" t="s">
        <v>706</v>
      </c>
      <c r="E646" s="98" t="s">
        <v>1177</v>
      </c>
      <c r="F646" s="9" t="s">
        <v>713</v>
      </c>
      <c r="G646" s="9"/>
      <c r="H646" s="9"/>
      <c r="I646" s="107">
        <v>1.1000000000000001</v>
      </c>
      <c r="J646" s="14"/>
      <c r="K646" s="15">
        <f>IF(Tabel1[[#This Row],[Inde eller ude?]]="Ude",(Tabel1[[#This Row],[Bredde ude]]/100)*(Tabel1[[#This Row],[Dybde ude]]/100)*Tabel1[[#This Row],[Antal]],0)</f>
        <v>0</v>
      </c>
      <c r="L646" s="103">
        <f>Tabel1[[#This Row],[Bredde inde]]*Tabel1[[#This Row],[Antal]]</f>
        <v>22</v>
      </c>
    </row>
    <row r="647" spans="1:12" x14ac:dyDescent="0.25">
      <c r="A647" s="4" t="s">
        <v>465</v>
      </c>
      <c r="B647" s="9" t="s">
        <v>1</v>
      </c>
      <c r="C647" s="13">
        <v>5</v>
      </c>
      <c r="D647" s="9" t="s">
        <v>54</v>
      </c>
      <c r="E647" s="98" t="s">
        <v>11</v>
      </c>
      <c r="F647" s="9" t="s">
        <v>713</v>
      </c>
      <c r="G647" s="9"/>
      <c r="H647" s="9"/>
      <c r="I647" s="107">
        <v>1.1000000000000001</v>
      </c>
      <c r="J647" s="14"/>
      <c r="K647" s="15">
        <f>IF(Tabel1[[#This Row],[Inde eller ude?]]="Ude",(Tabel1[[#This Row],[Bredde ude]]/100)*(Tabel1[[#This Row],[Dybde ude]]/100)*Tabel1[[#This Row],[Antal]],0)</f>
        <v>0</v>
      </c>
      <c r="L647" s="103">
        <f>Tabel1[[#This Row],[Bredde inde]]*Tabel1[[#This Row],[Antal]]</f>
        <v>5.5</v>
      </c>
    </row>
    <row r="648" spans="1:12" x14ac:dyDescent="0.25">
      <c r="A648" s="4" t="s">
        <v>466</v>
      </c>
      <c r="B648" s="9" t="s">
        <v>2</v>
      </c>
      <c r="C648" s="13">
        <v>1</v>
      </c>
      <c r="D648" s="9" t="s">
        <v>54</v>
      </c>
      <c r="E648" s="98" t="s">
        <v>11</v>
      </c>
      <c r="F648" s="9" t="s">
        <v>713</v>
      </c>
      <c r="G648" s="9"/>
      <c r="H648" s="9"/>
      <c r="I648" s="107">
        <v>1.1000000000000001</v>
      </c>
      <c r="J648" s="14"/>
      <c r="K648" s="15">
        <f>IF(Tabel1[[#This Row],[Inde eller ude?]]="Ude",(Tabel1[[#This Row],[Bredde ude]]/100)*(Tabel1[[#This Row],[Dybde ude]]/100)*Tabel1[[#This Row],[Antal]],0)</f>
        <v>0</v>
      </c>
      <c r="L648" s="103">
        <f>Tabel1[[#This Row],[Bredde inde]]*Tabel1[[#This Row],[Antal]]</f>
        <v>1.1000000000000001</v>
      </c>
    </row>
    <row r="649" spans="1:12" x14ac:dyDescent="0.25">
      <c r="A649" s="4" t="s">
        <v>467</v>
      </c>
      <c r="B649" s="9" t="s">
        <v>4</v>
      </c>
      <c r="C649" s="13">
        <v>1</v>
      </c>
      <c r="D649" s="9" t="s">
        <v>55</v>
      </c>
      <c r="E649" s="9" t="s">
        <v>11</v>
      </c>
      <c r="F649" s="9" t="s">
        <v>713</v>
      </c>
      <c r="G649" s="9"/>
      <c r="H649" s="9"/>
      <c r="I649" s="107">
        <v>1.1000000000000001</v>
      </c>
      <c r="J649" s="14"/>
      <c r="K649" s="15">
        <f>IF(Tabel1[[#This Row],[Inde eller ude?]]="Ude",(Tabel1[[#This Row],[Bredde ude]]/100)*(Tabel1[[#This Row],[Dybde ude]]/100)*Tabel1[[#This Row],[Antal]],0)</f>
        <v>0</v>
      </c>
      <c r="L649" s="103">
        <f>Tabel1[[#This Row],[Bredde inde]]*Tabel1[[#This Row],[Antal]]</f>
        <v>1.1000000000000001</v>
      </c>
    </row>
    <row r="650" spans="1:12" x14ac:dyDescent="0.25">
      <c r="A650" s="4" t="s">
        <v>468</v>
      </c>
      <c r="B650" s="9" t="s">
        <v>5</v>
      </c>
      <c r="C650" s="13">
        <v>1</v>
      </c>
      <c r="D650" s="9" t="s">
        <v>54</v>
      </c>
      <c r="E650" s="9" t="s">
        <v>11</v>
      </c>
      <c r="F650" s="9" t="s">
        <v>713</v>
      </c>
      <c r="G650" s="9"/>
      <c r="H650" s="9"/>
      <c r="I650" s="107">
        <v>1.1000000000000001</v>
      </c>
      <c r="J650" s="14"/>
      <c r="K650" s="15">
        <f>IF(Tabel1[[#This Row],[Inde eller ude?]]="Ude",(Tabel1[[#This Row],[Bredde ude]]/100)*(Tabel1[[#This Row],[Dybde ude]]/100)*Tabel1[[#This Row],[Antal]],0)</f>
        <v>0</v>
      </c>
      <c r="L650" s="103">
        <f>Tabel1[[#This Row],[Bredde inde]]*Tabel1[[#This Row],[Antal]]</f>
        <v>1.1000000000000001</v>
      </c>
    </row>
    <row r="651" spans="1:12" x14ac:dyDescent="0.25">
      <c r="A651" s="4" t="s">
        <v>469</v>
      </c>
      <c r="B651" s="98" t="s">
        <v>1147</v>
      </c>
      <c r="C651" s="13">
        <v>1</v>
      </c>
      <c r="D651" s="98" t="s">
        <v>54</v>
      </c>
      <c r="E651" s="9" t="s">
        <v>11</v>
      </c>
      <c r="F651" s="9" t="s">
        <v>713</v>
      </c>
      <c r="G651" s="9"/>
      <c r="H651" s="9"/>
      <c r="I651" s="107">
        <v>1.1000000000000001</v>
      </c>
      <c r="J651" s="14"/>
      <c r="K651" s="15">
        <f>IF(Tabel1[[#This Row],[Inde eller ude?]]="Ude",(Tabel1[[#This Row],[Bredde ude]]/100)*(Tabel1[[#This Row],[Dybde ude]]/100)*Tabel1[[#This Row],[Antal]],0)</f>
        <v>0</v>
      </c>
      <c r="L651" s="103">
        <f>Tabel1[[#This Row],[Bredde inde]]*Tabel1[[#This Row],[Antal]]</f>
        <v>1.1000000000000001</v>
      </c>
    </row>
    <row r="652" spans="1:12" x14ac:dyDescent="0.25">
      <c r="A652" s="4" t="s">
        <v>888</v>
      </c>
      <c r="B652" s="9" t="s">
        <v>6</v>
      </c>
      <c r="C652" s="13">
        <v>8</v>
      </c>
      <c r="D652" s="98" t="s">
        <v>56</v>
      </c>
      <c r="E652" s="98" t="s">
        <v>1177</v>
      </c>
      <c r="F652" s="9" t="s">
        <v>713</v>
      </c>
      <c r="G652" s="9"/>
      <c r="H652" s="9"/>
      <c r="I652" s="107">
        <v>0.5</v>
      </c>
      <c r="J652" s="101"/>
      <c r="K652" s="15">
        <f>IF(Tabel1[[#This Row],[Inde eller ude?]]="Ude",(Tabel1[[#This Row],[Bredde ude]]/100)*(Tabel1[[#This Row],[Dybde ude]]/100)*Tabel1[[#This Row],[Antal]],0)</f>
        <v>0</v>
      </c>
      <c r="L652" s="103">
        <f>Tabel1[[#This Row],[Bredde inde]]*Tabel1[[#This Row],[Antal]]</f>
        <v>4</v>
      </c>
    </row>
    <row r="653" spans="1:12" x14ac:dyDescent="0.25">
      <c r="A653" s="4" t="s">
        <v>470</v>
      </c>
      <c r="B653" s="98" t="s">
        <v>1294</v>
      </c>
      <c r="C653" s="13">
        <v>1</v>
      </c>
      <c r="D653" s="98" t="s">
        <v>1356</v>
      </c>
      <c r="E653" s="9" t="s">
        <v>11</v>
      </c>
      <c r="F653" s="9" t="s">
        <v>713</v>
      </c>
      <c r="G653" s="9"/>
      <c r="H653" s="9"/>
      <c r="I653" s="107">
        <v>1</v>
      </c>
      <c r="J653" s="14"/>
      <c r="K653" s="15">
        <f>IF(Tabel1[[#This Row],[Inde eller ude?]]="Ude",(Tabel1[[#This Row],[Bredde ude]]/100)*(Tabel1[[#This Row],[Dybde ude]]/100)*Tabel1[[#This Row],[Antal]],0)</f>
        <v>0</v>
      </c>
      <c r="L653" s="103">
        <f>Tabel1[[#This Row],[Bredde inde]]*Tabel1[[#This Row],[Antal]]</f>
        <v>1</v>
      </c>
    </row>
    <row r="654" spans="1:12" x14ac:dyDescent="0.25">
      <c r="A654" s="4" t="s">
        <v>471</v>
      </c>
      <c r="B654" s="9" t="s">
        <v>7</v>
      </c>
      <c r="C654" s="13">
        <v>1</v>
      </c>
      <c r="D654" s="9" t="s">
        <v>54</v>
      </c>
      <c r="E654" s="9" t="s">
        <v>11</v>
      </c>
      <c r="F654" s="9" t="s">
        <v>713</v>
      </c>
      <c r="G654" s="9"/>
      <c r="H654" s="9"/>
      <c r="I654" s="107">
        <v>1.1000000000000001</v>
      </c>
      <c r="J654" s="14"/>
      <c r="K654" s="15">
        <f>IF(Tabel1[[#This Row],[Inde eller ude?]]="Ude",(Tabel1[[#This Row],[Bredde ude]]/100)*(Tabel1[[#This Row],[Dybde ude]]/100)*Tabel1[[#This Row],[Antal]],0)</f>
        <v>0</v>
      </c>
      <c r="L654" s="103">
        <f>Tabel1[[#This Row],[Bredde inde]]*Tabel1[[#This Row],[Antal]]</f>
        <v>1.1000000000000001</v>
      </c>
    </row>
    <row r="655" spans="1:12" x14ac:dyDescent="0.25">
      <c r="A655" s="4" t="s">
        <v>1397</v>
      </c>
      <c r="B655" s="9" t="s">
        <v>8</v>
      </c>
      <c r="C655" s="13">
        <v>2</v>
      </c>
      <c r="D655" s="9" t="s">
        <v>54</v>
      </c>
      <c r="E655" s="9" t="s">
        <v>11</v>
      </c>
      <c r="F655" s="9" t="s">
        <v>713</v>
      </c>
      <c r="G655" s="9"/>
      <c r="H655" s="9"/>
      <c r="I655" s="107">
        <v>1.1000000000000001</v>
      </c>
      <c r="J655" s="14"/>
      <c r="K655" s="15">
        <f>IF(Tabel1[[#This Row],[Inde eller ude?]]="Ude",(Tabel1[[#This Row],[Bredde ude]]/100)*(Tabel1[[#This Row],[Dybde ude]]/100)*Tabel1[[#This Row],[Antal]],0)</f>
        <v>0</v>
      </c>
      <c r="L655" s="103">
        <f>Tabel1[[#This Row],[Bredde inde]]*Tabel1[[#This Row],[Antal]]</f>
        <v>2.2000000000000002</v>
      </c>
    </row>
    <row r="656" spans="1:12" x14ac:dyDescent="0.25">
      <c r="A656" s="4" t="s">
        <v>1398</v>
      </c>
      <c r="B656" s="98" t="s">
        <v>1476</v>
      </c>
      <c r="C656" s="13">
        <v>1</v>
      </c>
      <c r="D656" s="9" t="s">
        <v>56</v>
      </c>
      <c r="E656" s="9" t="s">
        <v>11</v>
      </c>
      <c r="F656" s="9" t="s">
        <v>713</v>
      </c>
      <c r="G656" s="9"/>
      <c r="H656" s="9"/>
      <c r="I656" s="107">
        <v>0.5</v>
      </c>
      <c r="J656" s="101"/>
      <c r="K656" s="15">
        <f>IF(Tabel1[[#This Row],[Inde eller ude?]]="Ude",(Tabel1[[#This Row],[Bredde ude]]/100)*(Tabel1[[#This Row],[Dybde ude]]/100)*Tabel1[[#This Row],[Antal]],0)</f>
        <v>0</v>
      </c>
      <c r="L656" s="103">
        <f>Tabel1[[#This Row],[Bredde inde]]*Tabel1[[#This Row],[Antal]]</f>
        <v>0.5</v>
      </c>
    </row>
    <row r="657" spans="1:12" x14ac:dyDescent="0.25">
      <c r="A657" s="4" t="s">
        <v>472</v>
      </c>
      <c r="B657" s="98" t="s">
        <v>1445</v>
      </c>
      <c r="C657" s="13">
        <v>2</v>
      </c>
      <c r="D657" s="9" t="s">
        <v>57</v>
      </c>
      <c r="E657" s="9" t="s">
        <v>11</v>
      </c>
      <c r="F657" s="9" t="s">
        <v>713</v>
      </c>
      <c r="G657" s="9"/>
      <c r="H657" s="9"/>
      <c r="I657" s="107">
        <v>1.1000000000000001</v>
      </c>
      <c r="J657" s="14"/>
      <c r="K657" s="15">
        <f>IF(Tabel1[[#This Row],[Inde eller ude?]]="Ude",(Tabel1[[#This Row],[Bredde ude]]/100)*(Tabel1[[#This Row],[Dybde ude]]/100)*Tabel1[[#This Row],[Antal]],0)</f>
        <v>0</v>
      </c>
      <c r="L657" s="103">
        <f>Tabel1[[#This Row],[Bredde inde]]*Tabel1[[#This Row],[Antal]]</f>
        <v>2.2000000000000002</v>
      </c>
    </row>
    <row r="658" spans="1:12" x14ac:dyDescent="0.25">
      <c r="A658" s="4" t="s">
        <v>473</v>
      </c>
      <c r="B658" s="98" t="s">
        <v>1475</v>
      </c>
      <c r="C658" s="99">
        <v>1</v>
      </c>
      <c r="D658" s="98" t="s">
        <v>56</v>
      </c>
      <c r="E658" s="98" t="s">
        <v>11</v>
      </c>
      <c r="F658" s="98" t="s">
        <v>713</v>
      </c>
      <c r="G658" s="9"/>
      <c r="H658" s="9"/>
      <c r="I658" s="107">
        <v>0.5</v>
      </c>
      <c r="J658" s="14"/>
      <c r="K658" s="15">
        <f>IF(Tabel1[[#This Row],[Inde eller ude?]]="Ude",(Tabel1[[#This Row],[Bredde ude]]/100)*(Tabel1[[#This Row],[Dybde ude]]/100)*Tabel1[[#This Row],[Antal]],0)</f>
        <v>0</v>
      </c>
      <c r="L658" s="103">
        <f>Tabel1[[#This Row],[Bredde inde]]*Tabel1[[#This Row],[Antal]]</f>
        <v>0.5</v>
      </c>
    </row>
    <row r="659" spans="1:12" x14ac:dyDescent="0.25">
      <c r="A659" s="4" t="s">
        <v>679</v>
      </c>
      <c r="B659" s="98" t="s">
        <v>1309</v>
      </c>
      <c r="C659" s="99">
        <v>1</v>
      </c>
      <c r="D659" s="98" t="s">
        <v>1310</v>
      </c>
      <c r="E659" s="98" t="s">
        <v>11</v>
      </c>
      <c r="F659" s="98" t="s">
        <v>713</v>
      </c>
      <c r="G659" s="9"/>
      <c r="H659" s="9"/>
      <c r="I659" s="17">
        <v>5</v>
      </c>
      <c r="J659" s="14"/>
      <c r="K659" s="15">
        <f>IF(Tabel1[[#This Row],[Inde eller ude?]]="Ude",(Tabel1[[#This Row],[Bredde ude]]/100)*(Tabel1[[#This Row],[Dybde ude]]/100)*Tabel1[[#This Row],[Antal]],0)</f>
        <v>0</v>
      </c>
      <c r="L659" s="103">
        <f>Tabel1[[#This Row],[Bredde inde]]*Tabel1[[#This Row],[Antal]]</f>
        <v>5</v>
      </c>
    </row>
    <row r="660" spans="1:12" x14ac:dyDescent="0.25">
      <c r="A660" s="4" t="s">
        <v>474</v>
      </c>
      <c r="B660" s="98" t="s">
        <v>0</v>
      </c>
      <c r="C660" s="13">
        <v>1</v>
      </c>
      <c r="D660" s="9" t="s">
        <v>57</v>
      </c>
      <c r="E660" s="98" t="s">
        <v>1177</v>
      </c>
      <c r="F660" s="9" t="s">
        <v>713</v>
      </c>
      <c r="G660" s="9"/>
      <c r="H660" s="9"/>
      <c r="I660" s="107">
        <v>0.5</v>
      </c>
      <c r="J660" s="14"/>
      <c r="K660" s="15">
        <f>IF(Tabel1[[#This Row],[Inde eller ude?]]="Ude",(Tabel1[[#This Row],[Bredde ude]]/100)*(Tabel1[[#This Row],[Dybde ude]]/100)*Tabel1[[#This Row],[Antal]],0)</f>
        <v>0</v>
      </c>
      <c r="L660" s="103">
        <f>Tabel1[[#This Row],[Bredde inde]]*Tabel1[[#This Row],[Antal]]</f>
        <v>0.5</v>
      </c>
    </row>
    <row r="661" spans="1:12" x14ac:dyDescent="0.25">
      <c r="A661" s="4" t="s">
        <v>475</v>
      </c>
      <c r="B661" s="9" t="s">
        <v>2</v>
      </c>
      <c r="C661" s="13">
        <v>1</v>
      </c>
      <c r="D661" s="9" t="s">
        <v>57</v>
      </c>
      <c r="E661" s="9" t="s">
        <v>11</v>
      </c>
      <c r="F661" s="9" t="s">
        <v>713</v>
      </c>
      <c r="G661" s="9"/>
      <c r="H661" s="9"/>
      <c r="I661" s="107">
        <v>0.5</v>
      </c>
      <c r="J661" s="14"/>
      <c r="K661" s="15">
        <f>IF(Tabel1[[#This Row],[Inde eller ude?]]="Ude",(Tabel1[[#This Row],[Bredde ude]]/100)*(Tabel1[[#This Row],[Dybde ude]]/100)*Tabel1[[#This Row],[Antal]],0)</f>
        <v>0</v>
      </c>
      <c r="L661" s="103">
        <f>Tabel1[[#This Row],[Bredde inde]]*Tabel1[[#This Row],[Antal]]</f>
        <v>0.5</v>
      </c>
    </row>
    <row r="662" spans="1:12" x14ac:dyDescent="0.25">
      <c r="A662" s="4" t="s">
        <v>476</v>
      </c>
      <c r="B662" s="9" t="s">
        <v>5</v>
      </c>
      <c r="C662" s="13">
        <v>1</v>
      </c>
      <c r="D662" s="9" t="s">
        <v>57</v>
      </c>
      <c r="E662" s="9" t="s">
        <v>11</v>
      </c>
      <c r="F662" s="9" t="s">
        <v>713</v>
      </c>
      <c r="G662" s="9"/>
      <c r="H662" s="9"/>
      <c r="I662" s="107">
        <v>0.5</v>
      </c>
      <c r="J662" s="14"/>
      <c r="K662" s="15">
        <f>IF(Tabel1[[#This Row],[Inde eller ude?]]="Ude",(Tabel1[[#This Row],[Bredde ude]]/100)*(Tabel1[[#This Row],[Dybde ude]]/100)*Tabel1[[#This Row],[Antal]],0)</f>
        <v>0</v>
      </c>
      <c r="L662" s="103">
        <f>Tabel1[[#This Row],[Bredde inde]]*Tabel1[[#This Row],[Antal]]</f>
        <v>0.5</v>
      </c>
    </row>
    <row r="663" spans="1:12" x14ac:dyDescent="0.25">
      <c r="A663" s="4" t="s">
        <v>477</v>
      </c>
      <c r="B663" s="98" t="s">
        <v>1147</v>
      </c>
      <c r="C663" s="13">
        <v>1</v>
      </c>
      <c r="D663" s="98" t="s">
        <v>54</v>
      </c>
      <c r="E663" s="9" t="s">
        <v>11</v>
      </c>
      <c r="F663" s="9" t="s">
        <v>713</v>
      </c>
      <c r="G663" s="9"/>
      <c r="H663" s="9"/>
      <c r="I663" s="107">
        <v>1.1000000000000001</v>
      </c>
      <c r="J663" s="14"/>
      <c r="K663" s="15">
        <f>IF(Tabel1[[#This Row],[Inde eller ude?]]="Ude",(Tabel1[[#This Row],[Bredde ude]]/100)*(Tabel1[[#This Row],[Dybde ude]]/100)*Tabel1[[#This Row],[Antal]],0)</f>
        <v>0</v>
      </c>
      <c r="L663" s="103">
        <f>Tabel1[[#This Row],[Bredde inde]]*Tabel1[[#This Row],[Antal]]</f>
        <v>1.1000000000000001</v>
      </c>
    </row>
    <row r="664" spans="1:12" x14ac:dyDescent="0.25">
      <c r="A664" s="4" t="s">
        <v>478</v>
      </c>
      <c r="B664" s="98" t="s">
        <v>1294</v>
      </c>
      <c r="C664" s="13">
        <v>1</v>
      </c>
      <c r="D664" s="9" t="s">
        <v>690</v>
      </c>
      <c r="E664" s="9" t="s">
        <v>11</v>
      </c>
      <c r="F664" s="9" t="s">
        <v>713</v>
      </c>
      <c r="G664" s="9"/>
      <c r="H664" s="9"/>
      <c r="I664" s="107">
        <v>0.5</v>
      </c>
      <c r="J664" s="16"/>
      <c r="K664" s="15">
        <f>IF(Tabel1[[#This Row],[Inde eller ude?]]="Ude",(Tabel1[[#This Row],[Bredde ude]]/100)*(Tabel1[[#This Row],[Dybde ude]]/100)*Tabel1[[#This Row],[Antal]],0)</f>
        <v>0</v>
      </c>
      <c r="L664" s="103">
        <f>Tabel1[[#This Row],[Bredde inde]]*Tabel1[[#This Row],[Antal]]</f>
        <v>0.5</v>
      </c>
    </row>
    <row r="665" spans="1:12" x14ac:dyDescent="0.25">
      <c r="A665" s="4" t="s">
        <v>1451</v>
      </c>
      <c r="B665" s="9" t="s">
        <v>25</v>
      </c>
      <c r="C665" s="13">
        <v>1</v>
      </c>
      <c r="D665" s="9" t="s">
        <v>1164</v>
      </c>
      <c r="E665" s="9" t="s">
        <v>11</v>
      </c>
      <c r="F665" s="9" t="s">
        <v>713</v>
      </c>
      <c r="G665" s="9"/>
      <c r="H665" s="9"/>
      <c r="I665" s="107">
        <v>0.5</v>
      </c>
      <c r="J665" s="16"/>
      <c r="K665" s="15">
        <f>IF(Tabel1[[#This Row],[Inde eller ude?]]="Ude",(Tabel1[[#This Row],[Bredde ude]]/100)*(Tabel1[[#This Row],[Dybde ude]]/100)*Tabel1[[#This Row],[Antal]],0)</f>
        <v>0</v>
      </c>
      <c r="L665" s="103">
        <f>Tabel1[[#This Row],[Bredde inde]]*Tabel1[[#This Row],[Antal]]</f>
        <v>0.5</v>
      </c>
    </row>
    <row r="666" spans="1:12" x14ac:dyDescent="0.25">
      <c r="A666" s="4" t="s">
        <v>479</v>
      </c>
      <c r="B666" s="98" t="s">
        <v>1475</v>
      </c>
      <c r="C666" s="99">
        <v>1</v>
      </c>
      <c r="D666" s="98" t="s">
        <v>56</v>
      </c>
      <c r="E666" s="98" t="s">
        <v>11</v>
      </c>
      <c r="F666" s="98" t="s">
        <v>713</v>
      </c>
      <c r="G666" s="9"/>
      <c r="H666" s="9"/>
      <c r="I666" s="107">
        <v>0.5</v>
      </c>
      <c r="J666" s="16"/>
      <c r="K666" s="15">
        <f>IF(Tabel1[[#This Row],[Inde eller ude?]]="Ude",(Tabel1[[#This Row],[Bredde ude]]/100)*(Tabel1[[#This Row],[Dybde ude]]/100)*Tabel1[[#This Row],[Antal]],0)</f>
        <v>0</v>
      </c>
      <c r="L666" s="103">
        <f>Tabel1[[#This Row],[Bredde inde]]*Tabel1[[#This Row],[Antal]]</f>
        <v>0.5</v>
      </c>
    </row>
    <row r="667" spans="1:12" x14ac:dyDescent="0.25">
      <c r="A667" s="4" t="s">
        <v>651</v>
      </c>
      <c r="B667" s="98" t="s">
        <v>0</v>
      </c>
      <c r="C667" s="13">
        <v>2</v>
      </c>
      <c r="D667" s="9" t="s">
        <v>54</v>
      </c>
      <c r="E667" s="98" t="s">
        <v>1177</v>
      </c>
      <c r="F667" s="9" t="s">
        <v>713</v>
      </c>
      <c r="G667" s="9"/>
      <c r="H667" s="9"/>
      <c r="I667" s="107">
        <v>1.1000000000000001</v>
      </c>
      <c r="J667" s="14"/>
      <c r="K667" s="15">
        <f>IF(Tabel1[[#This Row],[Inde eller ude?]]="Ude",(Tabel1[[#This Row],[Bredde ude]]/100)*(Tabel1[[#This Row],[Dybde ude]]/100)*Tabel1[[#This Row],[Antal]],0)</f>
        <v>0</v>
      </c>
      <c r="L667" s="103">
        <f>Tabel1[[#This Row],[Bredde inde]]*Tabel1[[#This Row],[Antal]]</f>
        <v>2.2000000000000002</v>
      </c>
    </row>
    <row r="668" spans="1:12" x14ac:dyDescent="0.25">
      <c r="A668" s="4" t="s">
        <v>652</v>
      </c>
      <c r="B668" s="9" t="s">
        <v>2</v>
      </c>
      <c r="C668" s="13">
        <v>1</v>
      </c>
      <c r="D668" s="9" t="s">
        <v>57</v>
      </c>
      <c r="E668" s="9" t="s">
        <v>11</v>
      </c>
      <c r="F668" s="9" t="s">
        <v>713</v>
      </c>
      <c r="G668" s="9"/>
      <c r="H668" s="9"/>
      <c r="I668" s="107">
        <v>0.5</v>
      </c>
      <c r="J668" s="14"/>
      <c r="K668" s="15">
        <f>IF(Tabel1[[#This Row],[Inde eller ude?]]="Ude",(Tabel1[[#This Row],[Bredde ude]]/100)*(Tabel1[[#This Row],[Dybde ude]]/100)*Tabel1[[#This Row],[Antal]],0)</f>
        <v>0</v>
      </c>
      <c r="L668" s="103">
        <f>Tabel1[[#This Row],[Bredde inde]]*Tabel1[[#This Row],[Antal]]</f>
        <v>0.5</v>
      </c>
    </row>
    <row r="669" spans="1:12" x14ac:dyDescent="0.25">
      <c r="A669" s="4" t="s">
        <v>653</v>
      </c>
      <c r="B669" s="9" t="s">
        <v>5</v>
      </c>
      <c r="C669" s="13">
        <v>1</v>
      </c>
      <c r="D669" s="9" t="s">
        <v>57</v>
      </c>
      <c r="E669" s="9" t="s">
        <v>11</v>
      </c>
      <c r="F669" s="9" t="s">
        <v>713</v>
      </c>
      <c r="G669" s="9"/>
      <c r="H669" s="9"/>
      <c r="I669" s="107">
        <v>0.5</v>
      </c>
      <c r="J669" s="14"/>
      <c r="K669" s="15">
        <f>IF(Tabel1[[#This Row],[Inde eller ude?]]="Ude",(Tabel1[[#This Row],[Bredde ude]]/100)*(Tabel1[[#This Row],[Dybde ude]]/100)*Tabel1[[#This Row],[Antal]],0)</f>
        <v>0</v>
      </c>
      <c r="L669" s="103">
        <f>Tabel1[[#This Row],[Bredde inde]]*Tabel1[[#This Row],[Antal]]</f>
        <v>0.5</v>
      </c>
    </row>
    <row r="670" spans="1:12" x14ac:dyDescent="0.25">
      <c r="A670" s="4" t="s">
        <v>654</v>
      </c>
      <c r="B670" s="98" t="s">
        <v>1147</v>
      </c>
      <c r="C670" s="13">
        <v>1</v>
      </c>
      <c r="D670" s="98" t="s">
        <v>54</v>
      </c>
      <c r="E670" s="9" t="s">
        <v>11</v>
      </c>
      <c r="F670" s="9" t="s">
        <v>713</v>
      </c>
      <c r="G670" s="9"/>
      <c r="H670" s="9"/>
      <c r="I670" s="107">
        <v>1.1000000000000001</v>
      </c>
      <c r="J670" s="14"/>
      <c r="K670" s="15">
        <f>IF(Tabel1[[#This Row],[Inde eller ude?]]="Ude",(Tabel1[[#This Row],[Bredde ude]]/100)*(Tabel1[[#This Row],[Dybde ude]]/100)*Tabel1[[#This Row],[Antal]],0)</f>
        <v>0</v>
      </c>
      <c r="L670" s="103">
        <f>Tabel1[[#This Row],[Bredde inde]]*Tabel1[[#This Row],[Antal]]</f>
        <v>1.1000000000000001</v>
      </c>
    </row>
    <row r="671" spans="1:12" x14ac:dyDescent="0.25">
      <c r="A671" s="4" t="s">
        <v>655</v>
      </c>
      <c r="B671" s="98" t="s">
        <v>1294</v>
      </c>
      <c r="C671" s="13">
        <v>1</v>
      </c>
      <c r="D671" s="9" t="s">
        <v>690</v>
      </c>
      <c r="E671" s="9" t="s">
        <v>11</v>
      </c>
      <c r="F671" s="9" t="s">
        <v>713</v>
      </c>
      <c r="G671" s="9"/>
      <c r="H671" s="9"/>
      <c r="I671" s="107">
        <v>0.5</v>
      </c>
      <c r="J671" s="16"/>
      <c r="K671" s="15">
        <f>IF(Tabel1[[#This Row],[Inde eller ude?]]="Ude",(Tabel1[[#This Row],[Bredde ude]]/100)*(Tabel1[[#This Row],[Dybde ude]]/100)*Tabel1[[#This Row],[Antal]],0)</f>
        <v>0</v>
      </c>
      <c r="L671" s="103">
        <f>Tabel1[[#This Row],[Bredde inde]]*Tabel1[[#This Row],[Antal]]</f>
        <v>0.5</v>
      </c>
    </row>
    <row r="672" spans="1:12" x14ac:dyDescent="0.25">
      <c r="A672" s="4" t="s">
        <v>1452</v>
      </c>
      <c r="B672" s="9" t="s">
        <v>25</v>
      </c>
      <c r="C672" s="13">
        <v>1</v>
      </c>
      <c r="D672" s="9" t="s">
        <v>61</v>
      </c>
      <c r="E672" s="9" t="s">
        <v>11</v>
      </c>
      <c r="F672" s="9" t="s">
        <v>713</v>
      </c>
      <c r="G672" s="9"/>
      <c r="H672" s="9"/>
      <c r="I672" s="107">
        <v>0.5</v>
      </c>
      <c r="J672" s="14"/>
      <c r="K672" s="15">
        <f>IF(Tabel1[[#This Row],[Inde eller ude?]]="Ude",(Tabel1[[#This Row],[Bredde ude]]/100)*(Tabel1[[#This Row],[Dybde ude]]/100)*Tabel1[[#This Row],[Antal]],0)</f>
        <v>0</v>
      </c>
      <c r="L672" s="103">
        <f>Tabel1[[#This Row],[Bredde inde]]*Tabel1[[#This Row],[Antal]]</f>
        <v>0.5</v>
      </c>
    </row>
    <row r="673" spans="1:12" x14ac:dyDescent="0.25">
      <c r="A673" s="4" t="s">
        <v>656</v>
      </c>
      <c r="B673" s="9" t="s">
        <v>6</v>
      </c>
      <c r="C673" s="13">
        <v>1</v>
      </c>
      <c r="D673" s="98" t="s">
        <v>1148</v>
      </c>
      <c r="E673" s="98" t="s">
        <v>1177</v>
      </c>
      <c r="F673" s="9" t="s">
        <v>713</v>
      </c>
      <c r="G673" s="9"/>
      <c r="H673" s="9"/>
      <c r="I673" s="107">
        <v>0.5</v>
      </c>
      <c r="J673" s="14"/>
      <c r="K673" s="15">
        <f>IF(Tabel1[[#This Row],[Inde eller ude?]]="Ude",(Tabel1[[#This Row],[Bredde ude]]/100)*(Tabel1[[#This Row],[Dybde ude]]/100)*Tabel1[[#This Row],[Antal]],0)</f>
        <v>0</v>
      </c>
      <c r="L673" s="103">
        <f>Tabel1[[#This Row],[Bredde inde]]*Tabel1[[#This Row],[Antal]]</f>
        <v>0.5</v>
      </c>
    </row>
    <row r="674" spans="1:12" x14ac:dyDescent="0.25">
      <c r="A674" s="4" t="s">
        <v>718</v>
      </c>
      <c r="B674" s="98" t="s">
        <v>1475</v>
      </c>
      <c r="C674" s="99">
        <v>1</v>
      </c>
      <c r="D674" s="98" t="s">
        <v>56</v>
      </c>
      <c r="E674" s="98" t="s">
        <v>11</v>
      </c>
      <c r="F674" s="98" t="s">
        <v>713</v>
      </c>
      <c r="G674" s="9"/>
      <c r="H674" s="9"/>
      <c r="I674" s="107">
        <v>0.5</v>
      </c>
      <c r="J674" s="14"/>
      <c r="K674" s="15">
        <f>IF(Tabel1[[#This Row],[Inde eller ude?]]="Ude",(Tabel1[[#This Row],[Bredde ude]]/100)*(Tabel1[[#This Row],[Dybde ude]]/100)*Tabel1[[#This Row],[Antal]],0)</f>
        <v>0</v>
      </c>
      <c r="L674" s="103">
        <f>Tabel1[[#This Row],[Bredde inde]]*Tabel1[[#This Row],[Antal]]</f>
        <v>0.5</v>
      </c>
    </row>
    <row r="675" spans="1:12" x14ac:dyDescent="0.25">
      <c r="A675" s="4" t="s">
        <v>480</v>
      </c>
      <c r="B675" s="98" t="s">
        <v>0</v>
      </c>
      <c r="C675" s="13">
        <v>1</v>
      </c>
      <c r="D675" s="9" t="s">
        <v>58</v>
      </c>
      <c r="E675" s="98" t="s">
        <v>1177</v>
      </c>
      <c r="F675" s="9" t="s">
        <v>713</v>
      </c>
      <c r="G675" s="9"/>
      <c r="H675" s="9"/>
      <c r="I675" s="107">
        <v>1.1000000000000001</v>
      </c>
      <c r="J675" s="14"/>
      <c r="K675" s="15">
        <f>IF(Tabel1[[#This Row],[Inde eller ude?]]="Ude",(Tabel1[[#This Row],[Bredde ude]]/100)*(Tabel1[[#This Row],[Dybde ude]]/100)*Tabel1[[#This Row],[Antal]],0)</f>
        <v>0</v>
      </c>
      <c r="L675" s="103">
        <f>Tabel1[[#This Row],[Bredde inde]]*Tabel1[[#This Row],[Antal]]</f>
        <v>1.1000000000000001</v>
      </c>
    </row>
    <row r="676" spans="1:12" x14ac:dyDescent="0.25">
      <c r="A676" s="4" t="s">
        <v>481</v>
      </c>
      <c r="B676" s="9" t="s">
        <v>1</v>
      </c>
      <c r="C676" s="13">
        <v>1</v>
      </c>
      <c r="D676" s="9" t="s">
        <v>54</v>
      </c>
      <c r="E676" s="98" t="s">
        <v>11</v>
      </c>
      <c r="F676" s="9" t="s">
        <v>713</v>
      </c>
      <c r="G676" s="9"/>
      <c r="H676" s="9"/>
      <c r="I676" s="107">
        <v>1.1000000000000001</v>
      </c>
      <c r="J676" s="14"/>
      <c r="K676" s="15">
        <f>IF(Tabel1[[#This Row],[Inde eller ude?]]="Ude",(Tabel1[[#This Row],[Bredde ude]]/100)*(Tabel1[[#This Row],[Dybde ude]]/100)*Tabel1[[#This Row],[Antal]],0)</f>
        <v>0</v>
      </c>
      <c r="L676" s="103">
        <f>Tabel1[[#This Row],[Bredde inde]]*Tabel1[[#This Row],[Antal]]</f>
        <v>1.1000000000000001</v>
      </c>
    </row>
    <row r="677" spans="1:12" x14ac:dyDescent="0.25">
      <c r="A677" s="4" t="s">
        <v>482</v>
      </c>
      <c r="B677" s="9" t="s">
        <v>2</v>
      </c>
      <c r="C677" s="13">
        <v>1</v>
      </c>
      <c r="D677" s="9" t="s">
        <v>57</v>
      </c>
      <c r="E677" s="98" t="s">
        <v>11</v>
      </c>
      <c r="F677" s="9" t="s">
        <v>713</v>
      </c>
      <c r="G677" s="9"/>
      <c r="H677" s="9"/>
      <c r="I677" s="107">
        <v>0.5</v>
      </c>
      <c r="J677" s="14"/>
      <c r="K677" s="15">
        <f>IF(Tabel1[[#This Row],[Inde eller ude?]]="Ude",(Tabel1[[#This Row],[Bredde ude]]/100)*(Tabel1[[#This Row],[Dybde ude]]/100)*Tabel1[[#This Row],[Antal]],0)</f>
        <v>0</v>
      </c>
      <c r="L677" s="103">
        <f>Tabel1[[#This Row],[Bredde inde]]*Tabel1[[#This Row],[Antal]]</f>
        <v>0.5</v>
      </c>
    </row>
    <row r="678" spans="1:12" x14ac:dyDescent="0.25">
      <c r="A678" s="4" t="s">
        <v>483</v>
      </c>
      <c r="B678" s="9" t="s">
        <v>3</v>
      </c>
      <c r="C678" s="13">
        <v>1</v>
      </c>
      <c r="D678" s="9" t="s">
        <v>1166</v>
      </c>
      <c r="E678" s="9" t="s">
        <v>11</v>
      </c>
      <c r="F678" s="9" t="s">
        <v>713</v>
      </c>
      <c r="G678" s="9"/>
      <c r="H678" s="9"/>
      <c r="I678" s="107">
        <v>0.5</v>
      </c>
      <c r="J678" s="14"/>
      <c r="K678" s="15">
        <f>IF(Tabel1[[#This Row],[Inde eller ude?]]="Ude",(Tabel1[[#This Row],[Bredde ude]]/100)*(Tabel1[[#This Row],[Dybde ude]]/100)*Tabel1[[#This Row],[Antal]],0)</f>
        <v>0</v>
      </c>
      <c r="L678" s="103">
        <f>Tabel1[[#This Row],[Bredde inde]]*Tabel1[[#This Row],[Antal]]</f>
        <v>0.5</v>
      </c>
    </row>
    <row r="679" spans="1:12" x14ac:dyDescent="0.25">
      <c r="A679" s="4" t="s">
        <v>484</v>
      </c>
      <c r="B679" s="9" t="s">
        <v>4</v>
      </c>
      <c r="C679" s="13">
        <v>1</v>
      </c>
      <c r="D679" s="9" t="s">
        <v>57</v>
      </c>
      <c r="E679" s="9" t="s">
        <v>11</v>
      </c>
      <c r="F679" s="9" t="s">
        <v>713</v>
      </c>
      <c r="G679" s="9"/>
      <c r="H679" s="9"/>
      <c r="I679" s="107">
        <v>0.5</v>
      </c>
      <c r="J679" s="14"/>
      <c r="K679" s="15">
        <f>IF(Tabel1[[#This Row],[Inde eller ude?]]="Ude",(Tabel1[[#This Row],[Bredde ude]]/100)*(Tabel1[[#This Row],[Dybde ude]]/100)*Tabel1[[#This Row],[Antal]],0)</f>
        <v>0</v>
      </c>
      <c r="L679" s="103">
        <f>Tabel1[[#This Row],[Bredde inde]]*Tabel1[[#This Row],[Antal]]</f>
        <v>0.5</v>
      </c>
    </row>
    <row r="680" spans="1:12" x14ac:dyDescent="0.25">
      <c r="A680" s="4" t="s">
        <v>485</v>
      </c>
      <c r="B680" s="9" t="s">
        <v>5</v>
      </c>
      <c r="C680" s="13">
        <v>1</v>
      </c>
      <c r="D680" s="9" t="s">
        <v>57</v>
      </c>
      <c r="E680" s="9" t="s">
        <v>11</v>
      </c>
      <c r="F680" s="9" t="s">
        <v>713</v>
      </c>
      <c r="G680" s="9"/>
      <c r="H680" s="9"/>
      <c r="I680" s="107">
        <v>0.5</v>
      </c>
      <c r="J680" s="14"/>
      <c r="K680" s="15">
        <f>IF(Tabel1[[#This Row],[Inde eller ude?]]="Ude",(Tabel1[[#This Row],[Bredde ude]]/100)*(Tabel1[[#This Row],[Dybde ude]]/100)*Tabel1[[#This Row],[Antal]],0)</f>
        <v>0</v>
      </c>
      <c r="L680" s="103">
        <f>Tabel1[[#This Row],[Bredde inde]]*Tabel1[[#This Row],[Antal]]</f>
        <v>0.5</v>
      </c>
    </row>
    <row r="681" spans="1:12" x14ac:dyDescent="0.25">
      <c r="A681" s="4" t="s">
        <v>486</v>
      </c>
      <c r="B681" s="98" t="s">
        <v>1147</v>
      </c>
      <c r="C681" s="13">
        <v>1</v>
      </c>
      <c r="D681" s="98" t="s">
        <v>54</v>
      </c>
      <c r="E681" s="9" t="s">
        <v>11</v>
      </c>
      <c r="F681" s="9" t="s">
        <v>713</v>
      </c>
      <c r="G681" s="9"/>
      <c r="H681" s="9"/>
      <c r="I681" s="107">
        <v>1.1000000000000001</v>
      </c>
      <c r="J681" s="14"/>
      <c r="K681" s="15">
        <f>IF(Tabel1[[#This Row],[Inde eller ude?]]="Ude",(Tabel1[[#This Row],[Bredde ude]]/100)*(Tabel1[[#This Row],[Dybde ude]]/100)*Tabel1[[#This Row],[Antal]],0)</f>
        <v>0</v>
      </c>
      <c r="L681" s="103">
        <f>Tabel1[[#This Row],[Bredde inde]]*Tabel1[[#This Row],[Antal]]</f>
        <v>1.1000000000000001</v>
      </c>
    </row>
    <row r="682" spans="1:12" x14ac:dyDescent="0.25">
      <c r="A682" s="4" t="s">
        <v>934</v>
      </c>
      <c r="B682" s="98" t="s">
        <v>1294</v>
      </c>
      <c r="C682" s="13">
        <v>1</v>
      </c>
      <c r="D682" s="9" t="s">
        <v>688</v>
      </c>
      <c r="E682" s="9" t="s">
        <v>11</v>
      </c>
      <c r="F682" s="9" t="s">
        <v>713</v>
      </c>
      <c r="G682" s="9"/>
      <c r="H682" s="9"/>
      <c r="I682" s="107">
        <v>1</v>
      </c>
      <c r="J682" s="14"/>
      <c r="K682" s="15">
        <f>IF(Tabel1[[#This Row],[Inde eller ude?]]="Ude",(Tabel1[[#This Row],[Bredde ude]]/100)*(Tabel1[[#This Row],[Dybde ude]]/100)*Tabel1[[#This Row],[Antal]],0)</f>
        <v>0</v>
      </c>
      <c r="L682" s="103">
        <f>Tabel1[[#This Row],[Bredde inde]]*Tabel1[[#This Row],[Antal]]</f>
        <v>1</v>
      </c>
    </row>
    <row r="683" spans="1:12" x14ac:dyDescent="0.25">
      <c r="A683" s="4" t="s">
        <v>487</v>
      </c>
      <c r="B683" s="9" t="s">
        <v>7</v>
      </c>
      <c r="C683" s="13">
        <v>1</v>
      </c>
      <c r="D683" s="9" t="s">
        <v>57</v>
      </c>
      <c r="E683" s="9" t="s">
        <v>11</v>
      </c>
      <c r="F683" s="9" t="s">
        <v>713</v>
      </c>
      <c r="G683" s="9"/>
      <c r="H683" s="9"/>
      <c r="I683" s="107">
        <v>0.5</v>
      </c>
      <c r="J683" s="14"/>
      <c r="K683" s="15">
        <f>IF(Tabel1[[#This Row],[Inde eller ude?]]="Ude",(Tabel1[[#This Row],[Bredde ude]]/100)*(Tabel1[[#This Row],[Dybde ude]]/100)*Tabel1[[#This Row],[Antal]],0)</f>
        <v>0</v>
      </c>
      <c r="L683" s="103">
        <f>Tabel1[[#This Row],[Bredde inde]]*Tabel1[[#This Row],[Antal]]</f>
        <v>0.5</v>
      </c>
    </row>
    <row r="684" spans="1:12" x14ac:dyDescent="0.25">
      <c r="A684" s="4" t="s">
        <v>1453</v>
      </c>
      <c r="B684" s="9" t="s">
        <v>14</v>
      </c>
      <c r="C684" s="13">
        <v>1</v>
      </c>
      <c r="D684" s="9" t="s">
        <v>27</v>
      </c>
      <c r="E684" s="98" t="s">
        <v>1444</v>
      </c>
      <c r="F684" s="9" t="s">
        <v>713</v>
      </c>
      <c r="G684" s="9"/>
      <c r="H684" s="9"/>
      <c r="I684" s="107">
        <v>0.5</v>
      </c>
      <c r="J684" s="14"/>
      <c r="K684" s="15">
        <f>IF(Tabel1[[#This Row],[Inde eller ude?]]="Ude",(Tabel1[[#This Row],[Bredde ude]]/100)*(Tabel1[[#This Row],[Dybde ude]]/100)*Tabel1[[#This Row],[Antal]],0)</f>
        <v>0</v>
      </c>
      <c r="L684" s="103">
        <f>Tabel1[[#This Row],[Bredde inde]]*Tabel1[[#This Row],[Antal]]</f>
        <v>0.5</v>
      </c>
    </row>
    <row r="685" spans="1:12" x14ac:dyDescent="0.25">
      <c r="A685" s="4" t="s">
        <v>1454</v>
      </c>
      <c r="B685" s="98" t="s">
        <v>1475</v>
      </c>
      <c r="C685" s="99">
        <v>1</v>
      </c>
      <c r="D685" s="98" t="s">
        <v>56</v>
      </c>
      <c r="E685" s="98" t="s">
        <v>11</v>
      </c>
      <c r="F685" s="98" t="s">
        <v>713</v>
      </c>
      <c r="G685" s="9"/>
      <c r="H685" s="9"/>
      <c r="I685" s="107">
        <v>0.5</v>
      </c>
      <c r="J685" s="14"/>
      <c r="K685" s="15">
        <f>IF(Tabel1[[#This Row],[Inde eller ude?]]="Ude",(Tabel1[[#This Row],[Bredde ude]]/100)*(Tabel1[[#This Row],[Dybde ude]]/100)*Tabel1[[#This Row],[Antal]],0)</f>
        <v>0</v>
      </c>
      <c r="L685" s="103">
        <f>Tabel1[[#This Row],[Bredde inde]]*Tabel1[[#This Row],[Antal]]</f>
        <v>0.5</v>
      </c>
    </row>
    <row r="686" spans="1:12" x14ac:dyDescent="0.25">
      <c r="A686" s="4" t="s">
        <v>488</v>
      </c>
      <c r="B686" s="98" t="s">
        <v>0</v>
      </c>
      <c r="C686" s="13">
        <v>1</v>
      </c>
      <c r="D686" s="9" t="s">
        <v>58</v>
      </c>
      <c r="E686" s="98" t="s">
        <v>1177</v>
      </c>
      <c r="F686" s="9" t="s">
        <v>713</v>
      </c>
      <c r="G686" s="9"/>
      <c r="H686" s="9"/>
      <c r="I686" s="107">
        <v>1.1000000000000001</v>
      </c>
      <c r="J686" s="14"/>
      <c r="K686" s="15">
        <f>IF(Tabel1[[#This Row],[Inde eller ude?]]="Ude",(Tabel1[[#This Row],[Bredde ude]]/100)*(Tabel1[[#This Row],[Dybde ude]]/100)*Tabel1[[#This Row],[Antal]],0)</f>
        <v>0</v>
      </c>
      <c r="L686" s="103">
        <f>Tabel1[[#This Row],[Bredde inde]]*Tabel1[[#This Row],[Antal]]</f>
        <v>1.1000000000000001</v>
      </c>
    </row>
    <row r="687" spans="1:12" x14ac:dyDescent="0.25">
      <c r="A687" s="4" t="s">
        <v>489</v>
      </c>
      <c r="B687" s="9" t="s">
        <v>1</v>
      </c>
      <c r="C687" s="13">
        <v>1</v>
      </c>
      <c r="D687" s="9" t="s">
        <v>54</v>
      </c>
      <c r="E687" s="98" t="s">
        <v>11</v>
      </c>
      <c r="F687" s="9" t="s">
        <v>713</v>
      </c>
      <c r="G687" s="9"/>
      <c r="H687" s="9"/>
      <c r="I687" s="107">
        <v>1.1000000000000001</v>
      </c>
      <c r="J687" s="14"/>
      <c r="K687" s="15">
        <f>IF(Tabel1[[#This Row],[Inde eller ude?]]="Ude",(Tabel1[[#This Row],[Bredde ude]]/100)*(Tabel1[[#This Row],[Dybde ude]]/100)*Tabel1[[#This Row],[Antal]],0)</f>
        <v>0</v>
      </c>
      <c r="L687" s="103">
        <f>Tabel1[[#This Row],[Bredde inde]]*Tabel1[[#This Row],[Antal]]</f>
        <v>1.1000000000000001</v>
      </c>
    </row>
    <row r="688" spans="1:12" x14ac:dyDescent="0.25">
      <c r="A688" s="4" t="s">
        <v>490</v>
      </c>
      <c r="B688" s="9" t="s">
        <v>2</v>
      </c>
      <c r="C688" s="13">
        <v>1</v>
      </c>
      <c r="D688" s="9" t="s">
        <v>54</v>
      </c>
      <c r="E688" s="98" t="s">
        <v>11</v>
      </c>
      <c r="F688" s="9" t="s">
        <v>713</v>
      </c>
      <c r="G688" s="9"/>
      <c r="H688" s="9"/>
      <c r="I688" s="107">
        <v>1.1000000000000001</v>
      </c>
      <c r="J688" s="14"/>
      <c r="K688" s="15">
        <f>IF(Tabel1[[#This Row],[Inde eller ude?]]="Ude",(Tabel1[[#This Row],[Bredde ude]]/100)*(Tabel1[[#This Row],[Dybde ude]]/100)*Tabel1[[#This Row],[Antal]],0)</f>
        <v>0</v>
      </c>
      <c r="L688" s="103">
        <f>Tabel1[[#This Row],[Bredde inde]]*Tabel1[[#This Row],[Antal]]</f>
        <v>1.1000000000000001</v>
      </c>
    </row>
    <row r="689" spans="1:12" x14ac:dyDescent="0.25">
      <c r="A689" s="4" t="s">
        <v>491</v>
      </c>
      <c r="B689" s="9" t="s">
        <v>3</v>
      </c>
      <c r="C689" s="13">
        <v>1</v>
      </c>
      <c r="D689" s="9" t="s">
        <v>1166</v>
      </c>
      <c r="E689" s="9" t="s">
        <v>11</v>
      </c>
      <c r="F689" s="9" t="s">
        <v>713</v>
      </c>
      <c r="G689" s="9"/>
      <c r="H689" s="9"/>
      <c r="I689" s="107">
        <v>0.5</v>
      </c>
      <c r="J689" s="14"/>
      <c r="K689" s="15">
        <f>IF(Tabel1[[#This Row],[Inde eller ude?]]="Ude",(Tabel1[[#This Row],[Bredde ude]]/100)*(Tabel1[[#This Row],[Dybde ude]]/100)*Tabel1[[#This Row],[Antal]],0)</f>
        <v>0</v>
      </c>
      <c r="L689" s="103">
        <f>Tabel1[[#This Row],[Bredde inde]]*Tabel1[[#This Row],[Antal]]</f>
        <v>0.5</v>
      </c>
    </row>
    <row r="690" spans="1:12" x14ac:dyDescent="0.25">
      <c r="A690" s="4" t="s">
        <v>492</v>
      </c>
      <c r="B690" s="9" t="s">
        <v>4</v>
      </c>
      <c r="C690" s="13">
        <v>1</v>
      </c>
      <c r="D690" s="9" t="s">
        <v>57</v>
      </c>
      <c r="E690" s="9" t="s">
        <v>11</v>
      </c>
      <c r="F690" s="9" t="s">
        <v>713</v>
      </c>
      <c r="G690" s="9"/>
      <c r="H690" s="9"/>
      <c r="I690" s="107">
        <v>0.5</v>
      </c>
      <c r="J690" s="14"/>
      <c r="K690" s="15">
        <f>IF(Tabel1[[#This Row],[Inde eller ude?]]="Ude",(Tabel1[[#This Row],[Bredde ude]]/100)*(Tabel1[[#This Row],[Dybde ude]]/100)*Tabel1[[#This Row],[Antal]],0)</f>
        <v>0</v>
      </c>
      <c r="L690" s="103">
        <f>Tabel1[[#This Row],[Bredde inde]]*Tabel1[[#This Row],[Antal]]</f>
        <v>0.5</v>
      </c>
    </row>
    <row r="691" spans="1:12" x14ac:dyDescent="0.25">
      <c r="A691" s="4" t="s">
        <v>493</v>
      </c>
      <c r="B691" s="9" t="s">
        <v>5</v>
      </c>
      <c r="C691" s="13">
        <v>1</v>
      </c>
      <c r="D691" s="9" t="s">
        <v>57</v>
      </c>
      <c r="E691" s="9" t="s">
        <v>11</v>
      </c>
      <c r="F691" s="9" t="s">
        <v>713</v>
      </c>
      <c r="G691" s="9"/>
      <c r="H691" s="9"/>
      <c r="I691" s="107">
        <v>0.5</v>
      </c>
      <c r="J691" s="14"/>
      <c r="K691" s="15">
        <f>IF(Tabel1[[#This Row],[Inde eller ude?]]="Ude",(Tabel1[[#This Row],[Bredde ude]]/100)*(Tabel1[[#This Row],[Dybde ude]]/100)*Tabel1[[#This Row],[Antal]],0)</f>
        <v>0</v>
      </c>
      <c r="L691" s="103">
        <f>Tabel1[[#This Row],[Bredde inde]]*Tabel1[[#This Row],[Antal]]</f>
        <v>0.5</v>
      </c>
    </row>
    <row r="692" spans="1:12" x14ac:dyDescent="0.25">
      <c r="A692" s="4" t="s">
        <v>494</v>
      </c>
      <c r="B692" s="98" t="s">
        <v>1147</v>
      </c>
      <c r="C692" s="13">
        <v>1</v>
      </c>
      <c r="D692" s="98" t="s">
        <v>54</v>
      </c>
      <c r="E692" s="9" t="s">
        <v>11</v>
      </c>
      <c r="F692" s="9" t="s">
        <v>713</v>
      </c>
      <c r="G692" s="9"/>
      <c r="H692" s="9"/>
      <c r="I692" s="107">
        <v>1.1000000000000001</v>
      </c>
      <c r="J692" s="14"/>
      <c r="K692" s="15">
        <f>IF(Tabel1[[#This Row],[Inde eller ude?]]="Ude",(Tabel1[[#This Row],[Bredde ude]]/100)*(Tabel1[[#This Row],[Dybde ude]]/100)*Tabel1[[#This Row],[Antal]],0)</f>
        <v>0</v>
      </c>
      <c r="L692" s="103">
        <f>Tabel1[[#This Row],[Bredde inde]]*Tabel1[[#This Row],[Antal]]</f>
        <v>1.1000000000000001</v>
      </c>
    </row>
    <row r="693" spans="1:12" x14ac:dyDescent="0.25">
      <c r="A693" s="4" t="s">
        <v>935</v>
      </c>
      <c r="B693" s="98" t="s">
        <v>1294</v>
      </c>
      <c r="C693" s="13">
        <v>1</v>
      </c>
      <c r="D693" s="9" t="s">
        <v>688</v>
      </c>
      <c r="E693" s="9" t="s">
        <v>11</v>
      </c>
      <c r="F693" s="9" t="s">
        <v>713</v>
      </c>
      <c r="G693" s="9"/>
      <c r="H693" s="9"/>
      <c r="I693" s="107">
        <v>1</v>
      </c>
      <c r="J693" s="14"/>
      <c r="K693" s="15">
        <f>IF(Tabel1[[#This Row],[Inde eller ude?]]="Ude",(Tabel1[[#This Row],[Bredde ude]]/100)*(Tabel1[[#This Row],[Dybde ude]]/100)*Tabel1[[#This Row],[Antal]],0)</f>
        <v>0</v>
      </c>
      <c r="L693" s="103">
        <f>Tabel1[[#This Row],[Bredde inde]]*Tabel1[[#This Row],[Antal]]</f>
        <v>1</v>
      </c>
    </row>
    <row r="694" spans="1:12" x14ac:dyDescent="0.25">
      <c r="A694" s="4" t="s">
        <v>495</v>
      </c>
      <c r="B694" s="9" t="s">
        <v>7</v>
      </c>
      <c r="C694" s="13">
        <v>1</v>
      </c>
      <c r="D694" s="9" t="s">
        <v>57</v>
      </c>
      <c r="E694" s="9" t="s">
        <v>11</v>
      </c>
      <c r="F694" s="9" t="s">
        <v>713</v>
      </c>
      <c r="G694" s="9"/>
      <c r="H694" s="9"/>
      <c r="I694" s="107">
        <v>0.5</v>
      </c>
      <c r="J694" s="14"/>
      <c r="K694" s="15">
        <f>IF(Tabel1[[#This Row],[Inde eller ude?]]="Ude",(Tabel1[[#This Row],[Bredde ude]]/100)*(Tabel1[[#This Row],[Dybde ude]]/100)*Tabel1[[#This Row],[Antal]],0)</f>
        <v>0</v>
      </c>
      <c r="L694" s="103">
        <f>Tabel1[[#This Row],[Bredde inde]]*Tabel1[[#This Row],[Antal]]</f>
        <v>0.5</v>
      </c>
    </row>
    <row r="695" spans="1:12" x14ac:dyDescent="0.25">
      <c r="A695" s="4" t="s">
        <v>1455</v>
      </c>
      <c r="B695" s="9" t="s">
        <v>14</v>
      </c>
      <c r="C695" s="13">
        <v>1</v>
      </c>
      <c r="D695" s="9" t="s">
        <v>27</v>
      </c>
      <c r="E695" s="98" t="s">
        <v>1444</v>
      </c>
      <c r="F695" s="9" t="s">
        <v>713</v>
      </c>
      <c r="G695" s="9"/>
      <c r="H695" s="9"/>
      <c r="I695" s="107">
        <v>0.5</v>
      </c>
      <c r="J695" s="14"/>
      <c r="K695" s="15">
        <f>IF(Tabel1[[#This Row],[Inde eller ude?]]="Ude",(Tabel1[[#This Row],[Bredde ude]]/100)*(Tabel1[[#This Row],[Dybde ude]]/100)*Tabel1[[#This Row],[Antal]],0)</f>
        <v>0</v>
      </c>
      <c r="L695" s="103">
        <f>Tabel1[[#This Row],[Bredde inde]]*Tabel1[[#This Row],[Antal]]</f>
        <v>0.5</v>
      </c>
    </row>
    <row r="696" spans="1:12" x14ac:dyDescent="0.25">
      <c r="A696" s="4" t="s">
        <v>1456</v>
      </c>
      <c r="B696" s="98" t="s">
        <v>1475</v>
      </c>
      <c r="C696" s="99">
        <v>1</v>
      </c>
      <c r="D696" s="98" t="s">
        <v>56</v>
      </c>
      <c r="E696" s="98" t="s">
        <v>11</v>
      </c>
      <c r="F696" s="98" t="s">
        <v>713</v>
      </c>
      <c r="G696" s="9"/>
      <c r="H696" s="9"/>
      <c r="I696" s="107">
        <v>0.5</v>
      </c>
      <c r="J696" s="14"/>
      <c r="K696" s="15">
        <f>IF(Tabel1[[#This Row],[Inde eller ude?]]="Ude",(Tabel1[[#This Row],[Bredde ude]]/100)*(Tabel1[[#This Row],[Dybde ude]]/100)*Tabel1[[#This Row],[Antal]],0)</f>
        <v>0</v>
      </c>
      <c r="L696" s="103">
        <f>Tabel1[[#This Row],[Bredde inde]]*Tabel1[[#This Row],[Antal]]</f>
        <v>0.5</v>
      </c>
    </row>
    <row r="697" spans="1:12" x14ac:dyDescent="0.25">
      <c r="A697" s="4" t="s">
        <v>496</v>
      </c>
      <c r="B697" s="98" t="s">
        <v>0</v>
      </c>
      <c r="C697" s="13">
        <v>1</v>
      </c>
      <c r="D697" s="9" t="s">
        <v>58</v>
      </c>
      <c r="E697" s="98" t="s">
        <v>1177</v>
      </c>
      <c r="F697" s="9" t="s">
        <v>713</v>
      </c>
      <c r="G697" s="9"/>
      <c r="H697" s="9"/>
      <c r="I697" s="107">
        <v>1.1000000000000001</v>
      </c>
      <c r="J697" s="14"/>
      <c r="K697" s="15">
        <f>IF(Tabel1[[#This Row],[Inde eller ude?]]="Ude",(Tabel1[[#This Row],[Bredde ude]]/100)*(Tabel1[[#This Row],[Dybde ude]]/100)*Tabel1[[#This Row],[Antal]],0)</f>
        <v>0</v>
      </c>
      <c r="L697" s="103">
        <f>Tabel1[[#This Row],[Bredde inde]]*Tabel1[[#This Row],[Antal]]</f>
        <v>1.1000000000000001</v>
      </c>
    </row>
    <row r="698" spans="1:12" x14ac:dyDescent="0.25">
      <c r="A698" s="4" t="s">
        <v>497</v>
      </c>
      <c r="B698" s="9" t="s">
        <v>1</v>
      </c>
      <c r="C698" s="13">
        <v>1</v>
      </c>
      <c r="D698" s="9" t="s">
        <v>54</v>
      </c>
      <c r="E698" s="98" t="s">
        <v>11</v>
      </c>
      <c r="F698" s="9" t="s">
        <v>713</v>
      </c>
      <c r="G698" s="9"/>
      <c r="H698" s="9"/>
      <c r="I698" s="107">
        <v>1.1000000000000001</v>
      </c>
      <c r="J698" s="14"/>
      <c r="K698" s="15">
        <f>IF(Tabel1[[#This Row],[Inde eller ude?]]="Ude",(Tabel1[[#This Row],[Bredde ude]]/100)*(Tabel1[[#This Row],[Dybde ude]]/100)*Tabel1[[#This Row],[Antal]],0)</f>
        <v>0</v>
      </c>
      <c r="L698" s="103">
        <f>Tabel1[[#This Row],[Bredde inde]]*Tabel1[[#This Row],[Antal]]</f>
        <v>1.1000000000000001</v>
      </c>
    </row>
    <row r="699" spans="1:12" x14ac:dyDescent="0.25">
      <c r="A699" s="4" t="s">
        <v>498</v>
      </c>
      <c r="B699" s="9" t="s">
        <v>2</v>
      </c>
      <c r="C699" s="13">
        <v>1</v>
      </c>
      <c r="D699" s="9" t="s">
        <v>54</v>
      </c>
      <c r="E699" s="98" t="s">
        <v>11</v>
      </c>
      <c r="F699" s="9" t="s">
        <v>713</v>
      </c>
      <c r="G699" s="9"/>
      <c r="H699" s="9"/>
      <c r="I699" s="107">
        <v>1.1000000000000001</v>
      </c>
      <c r="J699" s="14"/>
      <c r="K699" s="15">
        <f>IF(Tabel1[[#This Row],[Inde eller ude?]]="Ude",(Tabel1[[#This Row],[Bredde ude]]/100)*(Tabel1[[#This Row],[Dybde ude]]/100)*Tabel1[[#This Row],[Antal]],0)</f>
        <v>0</v>
      </c>
      <c r="L699" s="103">
        <f>Tabel1[[#This Row],[Bredde inde]]*Tabel1[[#This Row],[Antal]]</f>
        <v>1.1000000000000001</v>
      </c>
    </row>
    <row r="700" spans="1:12" x14ac:dyDescent="0.25">
      <c r="A700" s="4" t="s">
        <v>499</v>
      </c>
      <c r="B700" s="9" t="s">
        <v>3</v>
      </c>
      <c r="C700" s="13">
        <v>1</v>
      </c>
      <c r="D700" s="9" t="s">
        <v>1166</v>
      </c>
      <c r="E700" s="9" t="s">
        <v>11</v>
      </c>
      <c r="F700" s="9" t="s">
        <v>713</v>
      </c>
      <c r="G700" s="9"/>
      <c r="H700" s="9"/>
      <c r="I700" s="107">
        <v>0.5</v>
      </c>
      <c r="J700" s="14"/>
      <c r="K700" s="15">
        <f>IF(Tabel1[[#This Row],[Inde eller ude?]]="Ude",(Tabel1[[#This Row],[Bredde ude]]/100)*(Tabel1[[#This Row],[Dybde ude]]/100)*Tabel1[[#This Row],[Antal]],0)</f>
        <v>0</v>
      </c>
      <c r="L700" s="103">
        <f>Tabel1[[#This Row],[Bredde inde]]*Tabel1[[#This Row],[Antal]]</f>
        <v>0.5</v>
      </c>
    </row>
    <row r="701" spans="1:12" x14ac:dyDescent="0.25">
      <c r="A701" s="4" t="s">
        <v>500</v>
      </c>
      <c r="B701" s="9" t="s">
        <v>4</v>
      </c>
      <c r="C701" s="13">
        <v>1</v>
      </c>
      <c r="D701" s="9" t="s">
        <v>57</v>
      </c>
      <c r="E701" s="9" t="s">
        <v>11</v>
      </c>
      <c r="F701" s="9" t="s">
        <v>713</v>
      </c>
      <c r="G701" s="9"/>
      <c r="H701" s="9"/>
      <c r="I701" s="107">
        <v>0.5</v>
      </c>
      <c r="J701" s="14"/>
      <c r="K701" s="15">
        <f>IF(Tabel1[[#This Row],[Inde eller ude?]]="Ude",(Tabel1[[#This Row],[Bredde ude]]/100)*(Tabel1[[#This Row],[Dybde ude]]/100)*Tabel1[[#This Row],[Antal]],0)</f>
        <v>0</v>
      </c>
      <c r="L701" s="103">
        <f>Tabel1[[#This Row],[Bredde inde]]*Tabel1[[#This Row],[Antal]]</f>
        <v>0.5</v>
      </c>
    </row>
    <row r="702" spans="1:12" x14ac:dyDescent="0.25">
      <c r="A702" s="4" t="s">
        <v>501</v>
      </c>
      <c r="B702" s="9" t="s">
        <v>5</v>
      </c>
      <c r="C702" s="13">
        <v>1</v>
      </c>
      <c r="D702" s="9" t="s">
        <v>57</v>
      </c>
      <c r="E702" s="9" t="s">
        <v>11</v>
      </c>
      <c r="F702" s="9" t="s">
        <v>713</v>
      </c>
      <c r="G702" s="9"/>
      <c r="H702" s="9"/>
      <c r="I702" s="107">
        <v>0.5</v>
      </c>
      <c r="J702" s="14"/>
      <c r="K702" s="15">
        <f>IF(Tabel1[[#This Row],[Inde eller ude?]]="Ude",(Tabel1[[#This Row],[Bredde ude]]/100)*(Tabel1[[#This Row],[Dybde ude]]/100)*Tabel1[[#This Row],[Antal]],0)</f>
        <v>0</v>
      </c>
      <c r="L702" s="103">
        <f>Tabel1[[#This Row],[Bredde inde]]*Tabel1[[#This Row],[Antal]]</f>
        <v>0.5</v>
      </c>
    </row>
    <row r="703" spans="1:12" x14ac:dyDescent="0.25">
      <c r="A703" s="4" t="s">
        <v>502</v>
      </c>
      <c r="B703" s="98" t="s">
        <v>1147</v>
      </c>
      <c r="C703" s="13">
        <v>1</v>
      </c>
      <c r="D703" s="98" t="s">
        <v>54</v>
      </c>
      <c r="E703" s="9" t="s">
        <v>11</v>
      </c>
      <c r="F703" s="9" t="s">
        <v>713</v>
      </c>
      <c r="G703" s="9"/>
      <c r="H703" s="9"/>
      <c r="I703" s="107">
        <v>1.1000000000000001</v>
      </c>
      <c r="J703" s="14"/>
      <c r="K703" s="15">
        <f>IF(Tabel1[[#This Row],[Inde eller ude?]]="Ude",(Tabel1[[#This Row],[Bredde ude]]/100)*(Tabel1[[#This Row],[Dybde ude]]/100)*Tabel1[[#This Row],[Antal]],0)</f>
        <v>0</v>
      </c>
      <c r="L703" s="103">
        <f>Tabel1[[#This Row],[Bredde inde]]*Tabel1[[#This Row],[Antal]]</f>
        <v>1.1000000000000001</v>
      </c>
    </row>
    <row r="704" spans="1:12" x14ac:dyDescent="0.25">
      <c r="A704" s="4" t="s">
        <v>936</v>
      </c>
      <c r="B704" s="98" t="s">
        <v>1294</v>
      </c>
      <c r="C704" s="13">
        <v>1</v>
      </c>
      <c r="D704" s="9" t="s">
        <v>688</v>
      </c>
      <c r="E704" s="9" t="s">
        <v>11</v>
      </c>
      <c r="F704" s="9" t="s">
        <v>713</v>
      </c>
      <c r="G704" s="9"/>
      <c r="H704" s="9"/>
      <c r="I704" s="107">
        <v>1</v>
      </c>
      <c r="J704" s="14"/>
      <c r="K704" s="15">
        <f>IF(Tabel1[[#This Row],[Inde eller ude?]]="Ude",(Tabel1[[#This Row],[Bredde ude]]/100)*(Tabel1[[#This Row],[Dybde ude]]/100)*Tabel1[[#This Row],[Antal]],0)</f>
        <v>0</v>
      </c>
      <c r="L704" s="103">
        <f>Tabel1[[#This Row],[Bredde inde]]*Tabel1[[#This Row],[Antal]]</f>
        <v>1</v>
      </c>
    </row>
    <row r="705" spans="1:12" x14ac:dyDescent="0.25">
      <c r="A705" s="4" t="s">
        <v>503</v>
      </c>
      <c r="B705" s="9" t="s">
        <v>7</v>
      </c>
      <c r="C705" s="13">
        <v>1</v>
      </c>
      <c r="D705" s="9" t="s">
        <v>57</v>
      </c>
      <c r="E705" s="9" t="s">
        <v>11</v>
      </c>
      <c r="F705" s="9" t="s">
        <v>713</v>
      </c>
      <c r="G705" s="9"/>
      <c r="H705" s="9"/>
      <c r="I705" s="107">
        <v>0.5</v>
      </c>
      <c r="J705" s="14"/>
      <c r="K705" s="15">
        <f>IF(Tabel1[[#This Row],[Inde eller ude?]]="Ude",(Tabel1[[#This Row],[Bredde ude]]/100)*(Tabel1[[#This Row],[Dybde ude]]/100)*Tabel1[[#This Row],[Antal]],0)</f>
        <v>0</v>
      </c>
      <c r="L705" s="103">
        <f>Tabel1[[#This Row],[Bredde inde]]*Tabel1[[#This Row],[Antal]]</f>
        <v>0.5</v>
      </c>
    </row>
    <row r="706" spans="1:12" x14ac:dyDescent="0.25">
      <c r="A706" s="4" t="s">
        <v>1457</v>
      </c>
      <c r="B706" s="9" t="s">
        <v>14</v>
      </c>
      <c r="C706" s="13">
        <v>2</v>
      </c>
      <c r="D706" s="9" t="s">
        <v>27</v>
      </c>
      <c r="E706" s="98" t="s">
        <v>1444</v>
      </c>
      <c r="F706" s="9" t="s">
        <v>713</v>
      </c>
      <c r="G706" s="9"/>
      <c r="H706" s="9"/>
      <c r="I706" s="107">
        <v>0.5</v>
      </c>
      <c r="J706" s="14"/>
      <c r="K706" s="15">
        <f>IF(Tabel1[[#This Row],[Inde eller ude?]]="Ude",(Tabel1[[#This Row],[Bredde ude]]/100)*(Tabel1[[#This Row],[Dybde ude]]/100)*Tabel1[[#This Row],[Antal]],0)</f>
        <v>0</v>
      </c>
      <c r="L706" s="103">
        <f>Tabel1[[#This Row],[Bredde inde]]*Tabel1[[#This Row],[Antal]]</f>
        <v>1</v>
      </c>
    </row>
    <row r="707" spans="1:12" x14ac:dyDescent="0.25">
      <c r="A707" s="4" t="s">
        <v>1458</v>
      </c>
      <c r="B707" s="98" t="s">
        <v>1475</v>
      </c>
      <c r="C707" s="99">
        <v>1</v>
      </c>
      <c r="D707" s="98" t="s">
        <v>56</v>
      </c>
      <c r="E707" s="98" t="s">
        <v>11</v>
      </c>
      <c r="F707" s="98" t="s">
        <v>713</v>
      </c>
      <c r="G707" s="9"/>
      <c r="H707" s="9"/>
      <c r="I707" s="107">
        <v>0.5</v>
      </c>
      <c r="J707" s="14"/>
      <c r="K707" s="15">
        <f>IF(Tabel1[[#This Row],[Inde eller ude?]]="Ude",(Tabel1[[#This Row],[Bredde ude]]/100)*(Tabel1[[#This Row],[Dybde ude]]/100)*Tabel1[[#This Row],[Antal]],0)</f>
        <v>0</v>
      </c>
      <c r="L707" s="103">
        <f>Tabel1[[#This Row],[Bredde inde]]*Tabel1[[#This Row],[Antal]]</f>
        <v>0.5</v>
      </c>
    </row>
    <row r="708" spans="1:12" x14ac:dyDescent="0.25">
      <c r="A708" s="4" t="s">
        <v>504</v>
      </c>
      <c r="B708" s="98" t="s">
        <v>0</v>
      </c>
      <c r="C708" s="13">
        <v>2</v>
      </c>
      <c r="D708" s="9" t="s">
        <v>58</v>
      </c>
      <c r="E708" s="98" t="s">
        <v>1177</v>
      </c>
      <c r="F708" s="9" t="s">
        <v>713</v>
      </c>
      <c r="G708" s="9"/>
      <c r="H708" s="9"/>
      <c r="I708" s="107">
        <v>1.1000000000000001</v>
      </c>
      <c r="J708" s="14"/>
      <c r="K708" s="15">
        <f>IF(Tabel1[[#This Row],[Inde eller ude?]]="Ude",(Tabel1[[#This Row],[Bredde ude]]/100)*(Tabel1[[#This Row],[Dybde ude]]/100)*Tabel1[[#This Row],[Antal]],0)</f>
        <v>0</v>
      </c>
      <c r="L708" s="103">
        <f>Tabel1[[#This Row],[Bredde inde]]*Tabel1[[#This Row],[Antal]]</f>
        <v>2.2000000000000002</v>
      </c>
    </row>
    <row r="709" spans="1:12" x14ac:dyDescent="0.25">
      <c r="A709" s="4" t="s">
        <v>505</v>
      </c>
      <c r="B709" s="9" t="s">
        <v>1</v>
      </c>
      <c r="C709" s="13">
        <v>1</v>
      </c>
      <c r="D709" s="9" t="s">
        <v>54</v>
      </c>
      <c r="E709" s="98" t="s">
        <v>11</v>
      </c>
      <c r="F709" s="9" t="s">
        <v>713</v>
      </c>
      <c r="G709" s="9"/>
      <c r="H709" s="9"/>
      <c r="I709" s="107">
        <v>1.1000000000000001</v>
      </c>
      <c r="J709" s="14"/>
      <c r="K709" s="15">
        <f>IF(Tabel1[[#This Row],[Inde eller ude?]]="Ude",(Tabel1[[#This Row],[Bredde ude]]/100)*(Tabel1[[#This Row],[Dybde ude]]/100)*Tabel1[[#This Row],[Antal]],0)</f>
        <v>0</v>
      </c>
      <c r="L709" s="103">
        <f>Tabel1[[#This Row],[Bredde inde]]*Tabel1[[#This Row],[Antal]]</f>
        <v>1.1000000000000001</v>
      </c>
    </row>
    <row r="710" spans="1:12" x14ac:dyDescent="0.25">
      <c r="A710" s="4" t="s">
        <v>506</v>
      </c>
      <c r="B710" s="9" t="s">
        <v>2</v>
      </c>
      <c r="C710" s="13">
        <v>1</v>
      </c>
      <c r="D710" s="9" t="s">
        <v>54</v>
      </c>
      <c r="E710" s="98" t="s">
        <v>11</v>
      </c>
      <c r="F710" s="9" t="s">
        <v>713</v>
      </c>
      <c r="G710" s="9"/>
      <c r="H710" s="9"/>
      <c r="I710" s="107">
        <v>1.1000000000000001</v>
      </c>
      <c r="J710" s="14"/>
      <c r="K710" s="15">
        <f>IF(Tabel1[[#This Row],[Inde eller ude?]]="Ude",(Tabel1[[#This Row],[Bredde ude]]/100)*(Tabel1[[#This Row],[Dybde ude]]/100)*Tabel1[[#This Row],[Antal]],0)</f>
        <v>0</v>
      </c>
      <c r="L710" s="103">
        <f>Tabel1[[#This Row],[Bredde inde]]*Tabel1[[#This Row],[Antal]]</f>
        <v>1.1000000000000001</v>
      </c>
    </row>
    <row r="711" spans="1:12" x14ac:dyDescent="0.25">
      <c r="A711" s="4" t="s">
        <v>507</v>
      </c>
      <c r="B711" s="9" t="s">
        <v>3</v>
      </c>
      <c r="C711" s="13">
        <v>1</v>
      </c>
      <c r="D711" s="9" t="s">
        <v>1166</v>
      </c>
      <c r="E711" s="9" t="s">
        <v>11</v>
      </c>
      <c r="F711" s="9" t="s">
        <v>713</v>
      </c>
      <c r="G711" s="9"/>
      <c r="H711" s="9"/>
      <c r="I711" s="107">
        <v>0.5</v>
      </c>
      <c r="J711" s="14"/>
      <c r="K711" s="15">
        <f>IF(Tabel1[[#This Row],[Inde eller ude?]]="Ude",(Tabel1[[#This Row],[Bredde ude]]/100)*(Tabel1[[#This Row],[Dybde ude]]/100)*Tabel1[[#This Row],[Antal]],0)</f>
        <v>0</v>
      </c>
      <c r="L711" s="103">
        <f>Tabel1[[#This Row],[Bredde inde]]*Tabel1[[#This Row],[Antal]]</f>
        <v>0.5</v>
      </c>
    </row>
    <row r="712" spans="1:12" x14ac:dyDescent="0.25">
      <c r="A712" s="4" t="s">
        <v>508</v>
      </c>
      <c r="B712" s="9" t="s">
        <v>4</v>
      </c>
      <c r="C712" s="13">
        <v>1</v>
      </c>
      <c r="D712" s="9" t="s">
        <v>57</v>
      </c>
      <c r="E712" s="9" t="s">
        <v>11</v>
      </c>
      <c r="F712" s="9" t="s">
        <v>713</v>
      </c>
      <c r="G712" s="9"/>
      <c r="H712" s="9"/>
      <c r="I712" s="107">
        <v>0.5</v>
      </c>
      <c r="J712" s="14"/>
      <c r="K712" s="15">
        <f>IF(Tabel1[[#This Row],[Inde eller ude?]]="Ude",(Tabel1[[#This Row],[Bredde ude]]/100)*(Tabel1[[#This Row],[Dybde ude]]/100)*Tabel1[[#This Row],[Antal]],0)</f>
        <v>0</v>
      </c>
      <c r="L712" s="103">
        <f>Tabel1[[#This Row],[Bredde inde]]*Tabel1[[#This Row],[Antal]]</f>
        <v>0.5</v>
      </c>
    </row>
    <row r="713" spans="1:12" x14ac:dyDescent="0.25">
      <c r="A713" s="4" t="s">
        <v>509</v>
      </c>
      <c r="B713" s="9" t="s">
        <v>5</v>
      </c>
      <c r="C713" s="13">
        <v>1</v>
      </c>
      <c r="D713" s="9" t="s">
        <v>57</v>
      </c>
      <c r="E713" s="9" t="s">
        <v>11</v>
      </c>
      <c r="F713" s="9" t="s">
        <v>713</v>
      </c>
      <c r="G713" s="9"/>
      <c r="H713" s="9"/>
      <c r="I713" s="107">
        <v>0.5</v>
      </c>
      <c r="J713" s="14"/>
      <c r="K713" s="15">
        <f>IF(Tabel1[[#This Row],[Inde eller ude?]]="Ude",(Tabel1[[#This Row],[Bredde ude]]/100)*(Tabel1[[#This Row],[Dybde ude]]/100)*Tabel1[[#This Row],[Antal]],0)</f>
        <v>0</v>
      </c>
      <c r="L713" s="103">
        <f>Tabel1[[#This Row],[Bredde inde]]*Tabel1[[#This Row],[Antal]]</f>
        <v>0.5</v>
      </c>
    </row>
    <row r="714" spans="1:12" x14ac:dyDescent="0.25">
      <c r="A714" s="4" t="s">
        <v>510</v>
      </c>
      <c r="B714" s="98" t="s">
        <v>1147</v>
      </c>
      <c r="C714" s="13">
        <v>1</v>
      </c>
      <c r="D714" s="98" t="s">
        <v>54</v>
      </c>
      <c r="E714" s="9" t="s">
        <v>11</v>
      </c>
      <c r="F714" s="9" t="s">
        <v>713</v>
      </c>
      <c r="G714" s="9"/>
      <c r="H714" s="9"/>
      <c r="I714" s="107">
        <v>1.1000000000000001</v>
      </c>
      <c r="J714" s="14"/>
      <c r="K714" s="15">
        <f>IF(Tabel1[[#This Row],[Inde eller ude?]]="Ude",(Tabel1[[#This Row],[Bredde ude]]/100)*(Tabel1[[#This Row],[Dybde ude]]/100)*Tabel1[[#This Row],[Antal]],0)</f>
        <v>0</v>
      </c>
      <c r="L714" s="103">
        <f>Tabel1[[#This Row],[Bredde inde]]*Tabel1[[#This Row],[Antal]]</f>
        <v>1.1000000000000001</v>
      </c>
    </row>
    <row r="715" spans="1:12" x14ac:dyDescent="0.25">
      <c r="A715" s="4" t="s">
        <v>1478</v>
      </c>
      <c r="B715" s="98" t="s">
        <v>1294</v>
      </c>
      <c r="C715" s="13">
        <v>1</v>
      </c>
      <c r="D715" s="9" t="s">
        <v>688</v>
      </c>
      <c r="E715" s="9" t="s">
        <v>11</v>
      </c>
      <c r="F715" s="9" t="s">
        <v>713</v>
      </c>
      <c r="G715" s="9"/>
      <c r="H715" s="9"/>
      <c r="I715" s="107">
        <v>1</v>
      </c>
      <c r="J715" s="14"/>
      <c r="K715" s="15">
        <f>IF(Tabel1[[#This Row],[Inde eller ude?]]="Ude",(Tabel1[[#This Row],[Bredde ude]]/100)*(Tabel1[[#This Row],[Dybde ude]]/100)*Tabel1[[#This Row],[Antal]],0)</f>
        <v>0</v>
      </c>
      <c r="L715" s="103">
        <f>Tabel1[[#This Row],[Bredde inde]]*Tabel1[[#This Row],[Antal]]</f>
        <v>1</v>
      </c>
    </row>
    <row r="716" spans="1:12" x14ac:dyDescent="0.25">
      <c r="A716" s="4" t="s">
        <v>511</v>
      </c>
      <c r="B716" s="9" t="s">
        <v>7</v>
      </c>
      <c r="C716" s="13">
        <v>1</v>
      </c>
      <c r="D716" s="9" t="s">
        <v>57</v>
      </c>
      <c r="E716" s="9" t="s">
        <v>11</v>
      </c>
      <c r="F716" s="9" t="s">
        <v>713</v>
      </c>
      <c r="G716" s="9"/>
      <c r="H716" s="9"/>
      <c r="I716" s="107">
        <v>0.5</v>
      </c>
      <c r="J716" s="14"/>
      <c r="K716" s="15">
        <f>IF(Tabel1[[#This Row],[Inde eller ude?]]="Ude",(Tabel1[[#This Row],[Bredde ude]]/100)*(Tabel1[[#This Row],[Dybde ude]]/100)*Tabel1[[#This Row],[Antal]],0)</f>
        <v>0</v>
      </c>
      <c r="L716" s="103">
        <f>Tabel1[[#This Row],[Bredde inde]]*Tabel1[[#This Row],[Antal]]</f>
        <v>0.5</v>
      </c>
    </row>
    <row r="717" spans="1:12" x14ac:dyDescent="0.25">
      <c r="A717" s="4" t="s">
        <v>512</v>
      </c>
      <c r="B717" s="9" t="s">
        <v>14</v>
      </c>
      <c r="C717" s="13">
        <v>2</v>
      </c>
      <c r="D717" s="9" t="s">
        <v>27</v>
      </c>
      <c r="E717" s="98" t="s">
        <v>1444</v>
      </c>
      <c r="F717" s="9" t="s">
        <v>713</v>
      </c>
      <c r="G717" s="9"/>
      <c r="H717" s="9"/>
      <c r="I717" s="107">
        <v>0.5</v>
      </c>
      <c r="J717" s="14"/>
      <c r="K717" s="15">
        <f>IF(Tabel1[[#This Row],[Inde eller ude?]]="Ude",(Tabel1[[#This Row],[Bredde ude]]/100)*(Tabel1[[#This Row],[Dybde ude]]/100)*Tabel1[[#This Row],[Antal]],0)</f>
        <v>0</v>
      </c>
      <c r="L717" s="103">
        <f>Tabel1[[#This Row],[Bredde inde]]*Tabel1[[#This Row],[Antal]]</f>
        <v>1</v>
      </c>
    </row>
    <row r="718" spans="1:12" x14ac:dyDescent="0.25">
      <c r="A718" s="4" t="s">
        <v>1459</v>
      </c>
      <c r="B718" s="98" t="s">
        <v>1475</v>
      </c>
      <c r="C718" s="99">
        <v>1</v>
      </c>
      <c r="D718" s="98" t="s">
        <v>56</v>
      </c>
      <c r="E718" s="98" t="s">
        <v>11</v>
      </c>
      <c r="F718" s="98" t="s">
        <v>713</v>
      </c>
      <c r="G718" s="9"/>
      <c r="H718" s="9"/>
      <c r="I718" s="107">
        <v>0.5</v>
      </c>
      <c r="J718" s="14"/>
      <c r="K718" s="15">
        <f>IF(Tabel1[[#This Row],[Inde eller ude?]]="Ude",(Tabel1[[#This Row],[Bredde ude]]/100)*(Tabel1[[#This Row],[Dybde ude]]/100)*Tabel1[[#This Row],[Antal]],0)</f>
        <v>0</v>
      </c>
      <c r="L718" s="103">
        <f>Tabel1[[#This Row],[Bredde inde]]*Tabel1[[#This Row],[Antal]]</f>
        <v>0.5</v>
      </c>
    </row>
    <row r="719" spans="1:12" x14ac:dyDescent="0.25">
      <c r="A719" s="4" t="s">
        <v>513</v>
      </c>
      <c r="B719" s="98" t="s">
        <v>0</v>
      </c>
      <c r="C719" s="13">
        <v>3</v>
      </c>
      <c r="D719" s="9" t="s">
        <v>54</v>
      </c>
      <c r="E719" s="98" t="s">
        <v>1177</v>
      </c>
      <c r="F719" s="9" t="s">
        <v>713</v>
      </c>
      <c r="G719" s="9"/>
      <c r="H719" s="9"/>
      <c r="I719" s="107">
        <v>1.1000000000000001</v>
      </c>
      <c r="J719" s="14"/>
      <c r="K719" s="15">
        <f>IF(Tabel1[[#This Row],[Inde eller ude?]]="Ude",(Tabel1[[#This Row],[Bredde ude]]/100)*(Tabel1[[#This Row],[Dybde ude]]/100)*Tabel1[[#This Row],[Antal]],0)</f>
        <v>0</v>
      </c>
      <c r="L719" s="103">
        <f>Tabel1[[#This Row],[Bredde inde]]*Tabel1[[#This Row],[Antal]]</f>
        <v>3.3000000000000003</v>
      </c>
    </row>
    <row r="720" spans="1:12" x14ac:dyDescent="0.25">
      <c r="A720" s="4" t="s">
        <v>514</v>
      </c>
      <c r="B720" s="9" t="s">
        <v>1</v>
      </c>
      <c r="C720" s="13">
        <v>1</v>
      </c>
      <c r="D720" s="9" t="s">
        <v>54</v>
      </c>
      <c r="E720" s="98" t="s">
        <v>11</v>
      </c>
      <c r="F720" s="9" t="s">
        <v>713</v>
      </c>
      <c r="G720" s="9"/>
      <c r="H720" s="9"/>
      <c r="I720" s="107">
        <v>1.1000000000000001</v>
      </c>
      <c r="J720" s="14"/>
      <c r="K720" s="15">
        <f>IF(Tabel1[[#This Row],[Inde eller ude?]]="Ude",(Tabel1[[#This Row],[Bredde ude]]/100)*(Tabel1[[#This Row],[Dybde ude]]/100)*Tabel1[[#This Row],[Antal]],0)</f>
        <v>0</v>
      </c>
      <c r="L720" s="103">
        <f>Tabel1[[#This Row],[Bredde inde]]*Tabel1[[#This Row],[Antal]]</f>
        <v>1.1000000000000001</v>
      </c>
    </row>
    <row r="721" spans="1:12" x14ac:dyDescent="0.25">
      <c r="A721" s="4" t="s">
        <v>515</v>
      </c>
      <c r="B721" s="9" t="s">
        <v>2</v>
      </c>
      <c r="C721" s="13">
        <v>1</v>
      </c>
      <c r="D721" s="9" t="s">
        <v>57</v>
      </c>
      <c r="E721" s="98" t="s">
        <v>11</v>
      </c>
      <c r="F721" s="9" t="s">
        <v>713</v>
      </c>
      <c r="G721" s="9"/>
      <c r="H721" s="9"/>
      <c r="I721" s="107">
        <v>0.5</v>
      </c>
      <c r="J721" s="14"/>
      <c r="K721" s="15">
        <f>IF(Tabel1[[#This Row],[Inde eller ude?]]="Ude",(Tabel1[[#This Row],[Bredde ude]]/100)*(Tabel1[[#This Row],[Dybde ude]]/100)*Tabel1[[#This Row],[Antal]],0)</f>
        <v>0</v>
      </c>
      <c r="L721" s="103">
        <f>Tabel1[[#This Row],[Bredde inde]]*Tabel1[[#This Row],[Antal]]</f>
        <v>0.5</v>
      </c>
    </row>
    <row r="722" spans="1:12" x14ac:dyDescent="0.25">
      <c r="A722" s="4" t="s">
        <v>516</v>
      </c>
      <c r="B722" s="9" t="s">
        <v>4</v>
      </c>
      <c r="C722" s="13">
        <v>1</v>
      </c>
      <c r="D722" s="9" t="s">
        <v>57</v>
      </c>
      <c r="E722" s="9" t="s">
        <v>11</v>
      </c>
      <c r="F722" s="9" t="s">
        <v>713</v>
      </c>
      <c r="G722" s="9"/>
      <c r="H722" s="9"/>
      <c r="I722" s="107">
        <v>0.5</v>
      </c>
      <c r="J722" s="14"/>
      <c r="K722" s="15">
        <f>IF(Tabel1[[#This Row],[Inde eller ude?]]="Ude",(Tabel1[[#This Row],[Bredde ude]]/100)*(Tabel1[[#This Row],[Dybde ude]]/100)*Tabel1[[#This Row],[Antal]],0)</f>
        <v>0</v>
      </c>
      <c r="L722" s="103">
        <f>Tabel1[[#This Row],[Bredde inde]]*Tabel1[[#This Row],[Antal]]</f>
        <v>0.5</v>
      </c>
    </row>
    <row r="723" spans="1:12" x14ac:dyDescent="0.25">
      <c r="A723" s="4" t="s">
        <v>517</v>
      </c>
      <c r="B723" s="9" t="s">
        <v>5</v>
      </c>
      <c r="C723" s="13">
        <v>1</v>
      </c>
      <c r="D723" s="9" t="s">
        <v>57</v>
      </c>
      <c r="E723" s="9" t="s">
        <v>11</v>
      </c>
      <c r="F723" s="9" t="s">
        <v>713</v>
      </c>
      <c r="G723" s="9"/>
      <c r="H723" s="9"/>
      <c r="I723" s="107">
        <v>0.5</v>
      </c>
      <c r="J723" s="14"/>
      <c r="K723" s="15">
        <f>IF(Tabel1[[#This Row],[Inde eller ude?]]="Ude",(Tabel1[[#This Row],[Bredde ude]]/100)*(Tabel1[[#This Row],[Dybde ude]]/100)*Tabel1[[#This Row],[Antal]],0)</f>
        <v>0</v>
      </c>
      <c r="L723" s="103">
        <f>Tabel1[[#This Row],[Bredde inde]]*Tabel1[[#This Row],[Antal]]</f>
        <v>0.5</v>
      </c>
    </row>
    <row r="724" spans="1:12" x14ac:dyDescent="0.25">
      <c r="A724" s="4" t="s">
        <v>518</v>
      </c>
      <c r="B724" s="98" t="s">
        <v>1147</v>
      </c>
      <c r="C724" s="13">
        <v>1</v>
      </c>
      <c r="D724" s="98" t="s">
        <v>54</v>
      </c>
      <c r="E724" s="9" t="s">
        <v>11</v>
      </c>
      <c r="F724" s="9" t="s">
        <v>713</v>
      </c>
      <c r="G724" s="9"/>
      <c r="H724" s="9"/>
      <c r="I724" s="107">
        <v>1.1000000000000001</v>
      </c>
      <c r="J724" s="14"/>
      <c r="K724" s="15">
        <f>IF(Tabel1[[#This Row],[Inde eller ude?]]="Ude",(Tabel1[[#This Row],[Bredde ude]]/100)*(Tabel1[[#This Row],[Dybde ude]]/100)*Tabel1[[#This Row],[Antal]],0)</f>
        <v>0</v>
      </c>
      <c r="L724" s="103">
        <f>Tabel1[[#This Row],[Bredde inde]]*Tabel1[[#This Row],[Antal]]</f>
        <v>1.1000000000000001</v>
      </c>
    </row>
    <row r="725" spans="1:12" x14ac:dyDescent="0.25">
      <c r="A725" s="4" t="s">
        <v>937</v>
      </c>
      <c r="B725" s="98" t="s">
        <v>1294</v>
      </c>
      <c r="C725" s="13">
        <v>1</v>
      </c>
      <c r="D725" s="9" t="s">
        <v>29</v>
      </c>
      <c r="E725" s="9" t="s">
        <v>11</v>
      </c>
      <c r="F725" s="9" t="s">
        <v>713</v>
      </c>
      <c r="G725" s="9"/>
      <c r="H725" s="9"/>
      <c r="I725" s="107">
        <v>0.5</v>
      </c>
      <c r="J725" s="14"/>
      <c r="K725" s="15">
        <f>IF(Tabel1[[#This Row],[Inde eller ude?]]="Ude",(Tabel1[[#This Row],[Bredde ude]]/100)*(Tabel1[[#This Row],[Dybde ude]]/100)*Tabel1[[#This Row],[Antal]],0)</f>
        <v>0</v>
      </c>
      <c r="L725" s="103">
        <f>Tabel1[[#This Row],[Bredde inde]]*Tabel1[[#This Row],[Antal]]</f>
        <v>0.5</v>
      </c>
    </row>
    <row r="726" spans="1:12" x14ac:dyDescent="0.25">
      <c r="A726" s="4" t="s">
        <v>519</v>
      </c>
      <c r="B726" s="9" t="s">
        <v>7</v>
      </c>
      <c r="C726" s="13">
        <v>1</v>
      </c>
      <c r="D726" s="9" t="s">
        <v>57</v>
      </c>
      <c r="E726" s="9" t="s">
        <v>11</v>
      </c>
      <c r="F726" s="9" t="s">
        <v>713</v>
      </c>
      <c r="G726" s="9"/>
      <c r="H726" s="9"/>
      <c r="I726" s="107">
        <v>0.5</v>
      </c>
      <c r="J726" s="14"/>
      <c r="K726" s="15">
        <f>IF(Tabel1[[#This Row],[Inde eller ude?]]="Ude",(Tabel1[[#This Row],[Bredde ude]]/100)*(Tabel1[[#This Row],[Dybde ude]]/100)*Tabel1[[#This Row],[Antal]],0)</f>
        <v>0</v>
      </c>
      <c r="L726" s="103">
        <f>Tabel1[[#This Row],[Bredde inde]]*Tabel1[[#This Row],[Antal]]</f>
        <v>0.5</v>
      </c>
    </row>
    <row r="727" spans="1:12" x14ac:dyDescent="0.25">
      <c r="A727" s="4" t="s">
        <v>1460</v>
      </c>
      <c r="B727" s="98" t="s">
        <v>1475</v>
      </c>
      <c r="C727" s="99">
        <v>1</v>
      </c>
      <c r="D727" s="98" t="s">
        <v>56</v>
      </c>
      <c r="E727" s="98" t="s">
        <v>11</v>
      </c>
      <c r="F727" s="98" t="s">
        <v>713</v>
      </c>
      <c r="G727" s="9"/>
      <c r="H727" s="9"/>
      <c r="I727" s="107">
        <v>0.5</v>
      </c>
      <c r="J727" s="14"/>
      <c r="K727" s="15">
        <f>IF(Tabel1[[#This Row],[Inde eller ude?]]="Ude",(Tabel1[[#This Row],[Bredde ude]]/100)*(Tabel1[[#This Row],[Dybde ude]]/100)*Tabel1[[#This Row],[Antal]],0)</f>
        <v>0</v>
      </c>
      <c r="L727" s="103">
        <f>Tabel1[[#This Row],[Bredde inde]]*Tabel1[[#This Row],[Antal]]</f>
        <v>0.5</v>
      </c>
    </row>
    <row r="728" spans="1:12" x14ac:dyDescent="0.25">
      <c r="A728" s="4" t="s">
        <v>520</v>
      </c>
      <c r="B728" s="98" t="s">
        <v>0</v>
      </c>
      <c r="C728" s="13">
        <v>3</v>
      </c>
      <c r="D728" s="9" t="s">
        <v>54</v>
      </c>
      <c r="E728" s="98" t="s">
        <v>1177</v>
      </c>
      <c r="F728" s="9" t="s">
        <v>713</v>
      </c>
      <c r="G728" s="9"/>
      <c r="H728" s="9"/>
      <c r="I728" s="107">
        <v>1.1000000000000001</v>
      </c>
      <c r="J728" s="14"/>
      <c r="K728" s="15">
        <f>IF(Tabel1[[#This Row],[Inde eller ude?]]="Ude",(Tabel1[[#This Row],[Bredde ude]]/100)*(Tabel1[[#This Row],[Dybde ude]]/100)*Tabel1[[#This Row],[Antal]],0)</f>
        <v>0</v>
      </c>
      <c r="L728" s="103">
        <f>Tabel1[[#This Row],[Bredde inde]]*Tabel1[[#This Row],[Antal]]</f>
        <v>3.3000000000000003</v>
      </c>
    </row>
    <row r="729" spans="1:12" x14ac:dyDescent="0.25">
      <c r="A729" s="4" t="s">
        <v>521</v>
      </c>
      <c r="B729" s="9" t="s">
        <v>1</v>
      </c>
      <c r="C729" s="13">
        <v>1</v>
      </c>
      <c r="D729" s="9" t="s">
        <v>54</v>
      </c>
      <c r="E729" s="98" t="s">
        <v>11</v>
      </c>
      <c r="F729" s="9" t="s">
        <v>713</v>
      </c>
      <c r="G729" s="9"/>
      <c r="H729" s="9"/>
      <c r="I729" s="107">
        <v>1.1000000000000001</v>
      </c>
      <c r="J729" s="14"/>
      <c r="K729" s="15">
        <f>IF(Tabel1[[#This Row],[Inde eller ude?]]="Ude",(Tabel1[[#This Row],[Bredde ude]]/100)*(Tabel1[[#This Row],[Dybde ude]]/100)*Tabel1[[#This Row],[Antal]],0)</f>
        <v>0</v>
      </c>
      <c r="L729" s="103">
        <f>Tabel1[[#This Row],[Bredde inde]]*Tabel1[[#This Row],[Antal]]</f>
        <v>1.1000000000000001</v>
      </c>
    </row>
    <row r="730" spans="1:12" x14ac:dyDescent="0.25">
      <c r="A730" s="4" t="s">
        <v>522</v>
      </c>
      <c r="B730" s="9" t="s">
        <v>2</v>
      </c>
      <c r="C730" s="13">
        <v>1</v>
      </c>
      <c r="D730" s="9" t="s">
        <v>57</v>
      </c>
      <c r="E730" s="98" t="s">
        <v>11</v>
      </c>
      <c r="F730" s="9" t="s">
        <v>713</v>
      </c>
      <c r="G730" s="9"/>
      <c r="H730" s="9"/>
      <c r="I730" s="107">
        <v>0.5</v>
      </c>
      <c r="J730" s="14"/>
      <c r="K730" s="15">
        <f>IF(Tabel1[[#This Row],[Inde eller ude?]]="Ude",(Tabel1[[#This Row],[Bredde ude]]/100)*(Tabel1[[#This Row],[Dybde ude]]/100)*Tabel1[[#This Row],[Antal]],0)</f>
        <v>0</v>
      </c>
      <c r="L730" s="103">
        <f>Tabel1[[#This Row],[Bredde inde]]*Tabel1[[#This Row],[Antal]]</f>
        <v>0.5</v>
      </c>
    </row>
    <row r="731" spans="1:12" x14ac:dyDescent="0.25">
      <c r="A731" s="4" t="s">
        <v>523</v>
      </c>
      <c r="B731" s="9" t="s">
        <v>4</v>
      </c>
      <c r="C731" s="13">
        <v>1</v>
      </c>
      <c r="D731" s="9" t="s">
        <v>57</v>
      </c>
      <c r="E731" s="9" t="s">
        <v>11</v>
      </c>
      <c r="F731" s="9" t="s">
        <v>713</v>
      </c>
      <c r="G731" s="9"/>
      <c r="H731" s="9"/>
      <c r="I731" s="107">
        <v>0.5</v>
      </c>
      <c r="J731" s="14"/>
      <c r="K731" s="15">
        <f>IF(Tabel1[[#This Row],[Inde eller ude?]]="Ude",(Tabel1[[#This Row],[Bredde ude]]/100)*(Tabel1[[#This Row],[Dybde ude]]/100)*Tabel1[[#This Row],[Antal]],0)</f>
        <v>0</v>
      </c>
      <c r="L731" s="103">
        <f>Tabel1[[#This Row],[Bredde inde]]*Tabel1[[#This Row],[Antal]]</f>
        <v>0.5</v>
      </c>
    </row>
    <row r="732" spans="1:12" x14ac:dyDescent="0.25">
      <c r="A732" s="4" t="s">
        <v>524</v>
      </c>
      <c r="B732" s="9" t="s">
        <v>5</v>
      </c>
      <c r="C732" s="13">
        <v>1</v>
      </c>
      <c r="D732" s="9" t="s">
        <v>57</v>
      </c>
      <c r="E732" s="9" t="s">
        <v>11</v>
      </c>
      <c r="F732" s="9" t="s">
        <v>713</v>
      </c>
      <c r="G732" s="9"/>
      <c r="H732" s="9"/>
      <c r="I732" s="107">
        <v>0.5</v>
      </c>
      <c r="J732" s="14"/>
      <c r="K732" s="15">
        <f>IF(Tabel1[[#This Row],[Inde eller ude?]]="Ude",(Tabel1[[#This Row],[Bredde ude]]/100)*(Tabel1[[#This Row],[Dybde ude]]/100)*Tabel1[[#This Row],[Antal]],0)</f>
        <v>0</v>
      </c>
      <c r="L732" s="103">
        <f>Tabel1[[#This Row],[Bredde inde]]*Tabel1[[#This Row],[Antal]]</f>
        <v>0.5</v>
      </c>
    </row>
    <row r="733" spans="1:12" x14ac:dyDescent="0.25">
      <c r="A733" s="4" t="s">
        <v>525</v>
      </c>
      <c r="B733" s="98" t="s">
        <v>1147</v>
      </c>
      <c r="C733" s="13">
        <v>1</v>
      </c>
      <c r="D733" s="98" t="s">
        <v>54</v>
      </c>
      <c r="E733" s="9" t="s">
        <v>11</v>
      </c>
      <c r="F733" s="9" t="s">
        <v>713</v>
      </c>
      <c r="G733" s="9"/>
      <c r="H733" s="9"/>
      <c r="I733" s="107">
        <v>1.1000000000000001</v>
      </c>
      <c r="J733" s="14"/>
      <c r="K733" s="15">
        <f>IF(Tabel1[[#This Row],[Inde eller ude?]]="Ude",(Tabel1[[#This Row],[Bredde ude]]/100)*(Tabel1[[#This Row],[Dybde ude]]/100)*Tabel1[[#This Row],[Antal]],0)</f>
        <v>0</v>
      </c>
      <c r="L733" s="103">
        <f>Tabel1[[#This Row],[Bredde inde]]*Tabel1[[#This Row],[Antal]]</f>
        <v>1.1000000000000001</v>
      </c>
    </row>
    <row r="734" spans="1:12" x14ac:dyDescent="0.25">
      <c r="A734" s="4" t="s">
        <v>938</v>
      </c>
      <c r="B734" s="98" t="s">
        <v>1294</v>
      </c>
      <c r="C734" s="13">
        <v>1</v>
      </c>
      <c r="D734" s="9" t="s">
        <v>29</v>
      </c>
      <c r="E734" s="9" t="s">
        <v>11</v>
      </c>
      <c r="F734" s="9" t="s">
        <v>713</v>
      </c>
      <c r="G734" s="9"/>
      <c r="H734" s="9"/>
      <c r="I734" s="107">
        <v>0.5</v>
      </c>
      <c r="J734" s="14"/>
      <c r="K734" s="15">
        <f>IF(Tabel1[[#This Row],[Inde eller ude?]]="Ude",(Tabel1[[#This Row],[Bredde ude]]/100)*(Tabel1[[#This Row],[Dybde ude]]/100)*Tabel1[[#This Row],[Antal]],0)</f>
        <v>0</v>
      </c>
      <c r="L734" s="103">
        <f>Tabel1[[#This Row],[Bredde inde]]*Tabel1[[#This Row],[Antal]]</f>
        <v>0.5</v>
      </c>
    </row>
    <row r="735" spans="1:12" x14ac:dyDescent="0.25">
      <c r="A735" s="4" t="s">
        <v>526</v>
      </c>
      <c r="B735" s="9" t="s">
        <v>7</v>
      </c>
      <c r="C735" s="13">
        <v>1</v>
      </c>
      <c r="D735" s="9" t="s">
        <v>57</v>
      </c>
      <c r="E735" s="9" t="s">
        <v>11</v>
      </c>
      <c r="F735" s="9" t="s">
        <v>713</v>
      </c>
      <c r="G735" s="9"/>
      <c r="H735" s="9"/>
      <c r="I735" s="107">
        <v>0.5</v>
      </c>
      <c r="J735" s="14"/>
      <c r="K735" s="15">
        <f>IF(Tabel1[[#This Row],[Inde eller ude?]]="Ude",(Tabel1[[#This Row],[Bredde ude]]/100)*(Tabel1[[#This Row],[Dybde ude]]/100)*Tabel1[[#This Row],[Antal]],0)</f>
        <v>0</v>
      </c>
      <c r="L735" s="103">
        <f>Tabel1[[#This Row],[Bredde inde]]*Tabel1[[#This Row],[Antal]]</f>
        <v>0.5</v>
      </c>
    </row>
    <row r="736" spans="1:12" x14ac:dyDescent="0.25">
      <c r="A736" s="4" t="s">
        <v>1461</v>
      </c>
      <c r="B736" s="9" t="s">
        <v>8</v>
      </c>
      <c r="C736" s="13">
        <v>1</v>
      </c>
      <c r="D736" s="9" t="s">
        <v>54</v>
      </c>
      <c r="E736" s="9" t="s">
        <v>11</v>
      </c>
      <c r="F736" s="9" t="s">
        <v>713</v>
      </c>
      <c r="G736" s="9"/>
      <c r="H736" s="9"/>
      <c r="I736" s="107">
        <v>1.1000000000000001</v>
      </c>
      <c r="J736" s="14"/>
      <c r="K736" s="15">
        <f>IF(Tabel1[[#This Row],[Inde eller ude?]]="Ude",(Tabel1[[#This Row],[Bredde ude]]/100)*(Tabel1[[#This Row],[Dybde ude]]/100)*Tabel1[[#This Row],[Antal]],0)</f>
        <v>0</v>
      </c>
      <c r="L736" s="103">
        <f>Tabel1[[#This Row],[Bredde inde]]*Tabel1[[#This Row],[Antal]]</f>
        <v>1.1000000000000001</v>
      </c>
    </row>
    <row r="737" spans="1:12" x14ac:dyDescent="0.25">
      <c r="A737" s="4" t="s">
        <v>1462</v>
      </c>
      <c r="B737" s="98" t="s">
        <v>1445</v>
      </c>
      <c r="C737" s="13">
        <v>1</v>
      </c>
      <c r="D737" s="9" t="s">
        <v>56</v>
      </c>
      <c r="E737" s="9" t="s">
        <v>11</v>
      </c>
      <c r="F737" s="9" t="s">
        <v>713</v>
      </c>
      <c r="G737" s="9"/>
      <c r="H737" s="9"/>
      <c r="I737" s="107">
        <v>1.1000000000000001</v>
      </c>
      <c r="J737" s="14"/>
      <c r="K737" s="15">
        <f>IF(Tabel1[[#This Row],[Inde eller ude?]]="Ude",(Tabel1[[#This Row],[Bredde ude]]/100)*(Tabel1[[#This Row],[Dybde ude]]/100)*Tabel1[[#This Row],[Antal]],0)</f>
        <v>0</v>
      </c>
      <c r="L737" s="103">
        <f>Tabel1[[#This Row],[Bredde inde]]*Tabel1[[#This Row],[Antal]]</f>
        <v>1.1000000000000001</v>
      </c>
    </row>
    <row r="738" spans="1:12" x14ac:dyDescent="0.25">
      <c r="A738" s="4" t="s">
        <v>527</v>
      </c>
      <c r="B738" s="9" t="s">
        <v>6</v>
      </c>
      <c r="C738" s="13">
        <v>3</v>
      </c>
      <c r="D738" s="98" t="s">
        <v>56</v>
      </c>
      <c r="E738" s="98" t="s">
        <v>1177</v>
      </c>
      <c r="F738" s="9" t="s">
        <v>713</v>
      </c>
      <c r="G738" s="9"/>
      <c r="H738" s="9"/>
      <c r="I738" s="107">
        <v>0.5</v>
      </c>
      <c r="J738" s="101"/>
      <c r="K738" s="15">
        <f>IF(Tabel1[[#This Row],[Inde eller ude?]]="Ude",(Tabel1[[#This Row],[Bredde ude]]/100)*(Tabel1[[#This Row],[Dybde ude]]/100)*Tabel1[[#This Row],[Antal]],0)</f>
        <v>0</v>
      </c>
      <c r="L738" s="103">
        <f>Tabel1[[#This Row],[Bredde inde]]*Tabel1[[#This Row],[Antal]]</f>
        <v>1.5</v>
      </c>
    </row>
    <row r="739" spans="1:12" x14ac:dyDescent="0.25">
      <c r="A739" s="4" t="s">
        <v>528</v>
      </c>
      <c r="B739" s="98" t="s">
        <v>1476</v>
      </c>
      <c r="C739" s="13">
        <v>1</v>
      </c>
      <c r="D739" s="98" t="s">
        <v>56</v>
      </c>
      <c r="E739" s="98" t="s">
        <v>11</v>
      </c>
      <c r="F739" s="9" t="s">
        <v>713</v>
      </c>
      <c r="G739" s="9"/>
      <c r="H739" s="9"/>
      <c r="I739" s="17">
        <v>0.5</v>
      </c>
      <c r="J739" s="17"/>
      <c r="K739" s="15">
        <f>IF(Tabel1[[#This Row],[Inde eller ude?]]="Ude",(Tabel1[[#This Row],[Bredde ude]]/100)*(Tabel1[[#This Row],[Dybde ude]]/100)*Tabel1[[#This Row],[Antal]],0)</f>
        <v>0</v>
      </c>
      <c r="L739" s="103">
        <f>Tabel1[[#This Row],[Bredde inde]]*Tabel1[[#This Row],[Antal]]</f>
        <v>0.5</v>
      </c>
    </row>
    <row r="740" spans="1:12" x14ac:dyDescent="0.25">
      <c r="A740" s="4" t="s">
        <v>529</v>
      </c>
      <c r="B740" s="98" t="s">
        <v>1475</v>
      </c>
      <c r="C740" s="99">
        <v>1</v>
      </c>
      <c r="D740" s="98" t="s">
        <v>56</v>
      </c>
      <c r="E740" s="98" t="s">
        <v>11</v>
      </c>
      <c r="F740" s="98" t="s">
        <v>713</v>
      </c>
      <c r="G740" s="9"/>
      <c r="H740" s="9"/>
      <c r="I740" s="107">
        <v>0.5</v>
      </c>
      <c r="J740" s="17"/>
      <c r="K740" s="15">
        <f>IF(Tabel1[[#This Row],[Inde eller ude?]]="Ude",(Tabel1[[#This Row],[Bredde ude]]/100)*(Tabel1[[#This Row],[Dybde ude]]/100)*Tabel1[[#This Row],[Antal]],0)</f>
        <v>0</v>
      </c>
      <c r="L740" s="103">
        <f>Tabel1[[#This Row],[Bredde inde]]*Tabel1[[#This Row],[Antal]]</f>
        <v>0.5</v>
      </c>
    </row>
    <row r="741" spans="1:12" x14ac:dyDescent="0.25">
      <c r="A741" s="4" t="s">
        <v>530</v>
      </c>
      <c r="B741" s="98" t="s">
        <v>0</v>
      </c>
      <c r="C741" s="13">
        <v>2</v>
      </c>
      <c r="D741" s="9" t="s">
        <v>706</v>
      </c>
      <c r="E741" s="98" t="s">
        <v>1177</v>
      </c>
      <c r="F741" s="9" t="s">
        <v>713</v>
      </c>
      <c r="G741" s="9"/>
      <c r="H741" s="9"/>
      <c r="I741" s="107">
        <v>1.1000000000000001</v>
      </c>
      <c r="J741" s="14"/>
      <c r="K741" s="15">
        <f>IF(Tabel1[[#This Row],[Inde eller ude?]]="Ude",(Tabel1[[#This Row],[Bredde ude]]/100)*(Tabel1[[#This Row],[Dybde ude]]/100)*Tabel1[[#This Row],[Antal]],0)</f>
        <v>0</v>
      </c>
      <c r="L741" s="103">
        <f>Tabel1[[#This Row],[Bredde inde]]*Tabel1[[#This Row],[Antal]]</f>
        <v>2.2000000000000002</v>
      </c>
    </row>
    <row r="742" spans="1:12" x14ac:dyDescent="0.25">
      <c r="A742" s="4" t="s">
        <v>531</v>
      </c>
      <c r="B742" s="9" t="s">
        <v>1</v>
      </c>
      <c r="C742" s="13">
        <v>2</v>
      </c>
      <c r="D742" s="9" t="s">
        <v>54</v>
      </c>
      <c r="E742" s="9" t="s">
        <v>11</v>
      </c>
      <c r="F742" s="9" t="s">
        <v>713</v>
      </c>
      <c r="G742" s="9"/>
      <c r="H742" s="9"/>
      <c r="I742" s="107">
        <v>1.1000000000000001</v>
      </c>
      <c r="J742" s="14"/>
      <c r="K742" s="15">
        <f>IF(Tabel1[[#This Row],[Inde eller ude?]]="Ude",(Tabel1[[#This Row],[Bredde ude]]/100)*(Tabel1[[#This Row],[Dybde ude]]/100)*Tabel1[[#This Row],[Antal]],0)</f>
        <v>0</v>
      </c>
      <c r="L742" s="103">
        <f>Tabel1[[#This Row],[Bredde inde]]*Tabel1[[#This Row],[Antal]]</f>
        <v>2.2000000000000002</v>
      </c>
    </row>
    <row r="743" spans="1:12" x14ac:dyDescent="0.25">
      <c r="A743" s="4" t="s">
        <v>532</v>
      </c>
      <c r="B743" s="9" t="s">
        <v>2</v>
      </c>
      <c r="C743" s="13">
        <v>1</v>
      </c>
      <c r="D743" s="9" t="s">
        <v>54</v>
      </c>
      <c r="E743" s="9" t="s">
        <v>11</v>
      </c>
      <c r="F743" s="9" t="s">
        <v>713</v>
      </c>
      <c r="G743" s="9"/>
      <c r="H743" s="9"/>
      <c r="I743" s="107">
        <v>1.1000000000000001</v>
      </c>
      <c r="J743" s="14"/>
      <c r="K743" s="15">
        <f>IF(Tabel1[[#This Row],[Inde eller ude?]]="Ude",(Tabel1[[#This Row],[Bredde ude]]/100)*(Tabel1[[#This Row],[Dybde ude]]/100)*Tabel1[[#This Row],[Antal]],0)</f>
        <v>0</v>
      </c>
      <c r="L743" s="103">
        <f>Tabel1[[#This Row],[Bredde inde]]*Tabel1[[#This Row],[Antal]]</f>
        <v>1.1000000000000001</v>
      </c>
    </row>
    <row r="744" spans="1:12" x14ac:dyDescent="0.25">
      <c r="A744" s="4" t="s">
        <v>533</v>
      </c>
      <c r="B744" s="9" t="s">
        <v>4</v>
      </c>
      <c r="C744" s="13">
        <v>1</v>
      </c>
      <c r="D744" s="9" t="s">
        <v>55</v>
      </c>
      <c r="E744" s="9" t="s">
        <v>11</v>
      </c>
      <c r="F744" s="9" t="s">
        <v>713</v>
      </c>
      <c r="G744" s="9"/>
      <c r="H744" s="9"/>
      <c r="I744" s="107">
        <v>1.1000000000000001</v>
      </c>
      <c r="J744" s="14"/>
      <c r="K744" s="15">
        <f>IF(Tabel1[[#This Row],[Inde eller ude?]]="Ude",(Tabel1[[#This Row],[Bredde ude]]/100)*(Tabel1[[#This Row],[Dybde ude]]/100)*Tabel1[[#This Row],[Antal]],0)</f>
        <v>0</v>
      </c>
      <c r="L744" s="103">
        <f>Tabel1[[#This Row],[Bredde inde]]*Tabel1[[#This Row],[Antal]]</f>
        <v>1.1000000000000001</v>
      </c>
    </row>
    <row r="745" spans="1:12" x14ac:dyDescent="0.25">
      <c r="A745" s="4" t="s">
        <v>534</v>
      </c>
      <c r="B745" s="9" t="s">
        <v>5</v>
      </c>
      <c r="C745" s="13">
        <v>1</v>
      </c>
      <c r="D745" s="9" t="s">
        <v>54</v>
      </c>
      <c r="E745" s="9" t="s">
        <v>11</v>
      </c>
      <c r="F745" s="9" t="s">
        <v>713</v>
      </c>
      <c r="G745" s="9"/>
      <c r="H745" s="9"/>
      <c r="I745" s="107">
        <v>1.1000000000000001</v>
      </c>
      <c r="J745" s="14"/>
      <c r="K745" s="15">
        <f>IF(Tabel1[[#This Row],[Inde eller ude?]]="Ude",(Tabel1[[#This Row],[Bredde ude]]/100)*(Tabel1[[#This Row],[Dybde ude]]/100)*Tabel1[[#This Row],[Antal]],0)</f>
        <v>0</v>
      </c>
      <c r="L745" s="103">
        <f>Tabel1[[#This Row],[Bredde inde]]*Tabel1[[#This Row],[Antal]]</f>
        <v>1.1000000000000001</v>
      </c>
    </row>
    <row r="746" spans="1:12" x14ac:dyDescent="0.25">
      <c r="A746" s="4" t="s">
        <v>535</v>
      </c>
      <c r="B746" s="98" t="s">
        <v>1147</v>
      </c>
      <c r="C746" s="13">
        <v>1</v>
      </c>
      <c r="D746" s="98" t="s">
        <v>54</v>
      </c>
      <c r="E746" s="9" t="s">
        <v>11</v>
      </c>
      <c r="F746" s="9" t="s">
        <v>713</v>
      </c>
      <c r="G746" s="9"/>
      <c r="H746" s="9"/>
      <c r="I746" s="107">
        <v>1.1000000000000001</v>
      </c>
      <c r="J746" s="14"/>
      <c r="K746" s="15">
        <f>IF(Tabel1[[#This Row],[Inde eller ude?]]="Ude",(Tabel1[[#This Row],[Bredde ude]]/100)*(Tabel1[[#This Row],[Dybde ude]]/100)*Tabel1[[#This Row],[Antal]],0)</f>
        <v>0</v>
      </c>
      <c r="L746" s="103">
        <f>Tabel1[[#This Row],[Bredde inde]]*Tabel1[[#This Row],[Antal]]</f>
        <v>1.1000000000000001</v>
      </c>
    </row>
    <row r="747" spans="1:12" x14ac:dyDescent="0.25">
      <c r="A747" s="4" t="s">
        <v>939</v>
      </c>
      <c r="B747" s="98" t="s">
        <v>1294</v>
      </c>
      <c r="C747" s="13">
        <v>1</v>
      </c>
      <c r="D747" s="98" t="s">
        <v>688</v>
      </c>
      <c r="E747" s="9" t="s">
        <v>11</v>
      </c>
      <c r="F747" s="9" t="s">
        <v>713</v>
      </c>
      <c r="G747" s="9"/>
      <c r="H747" s="9"/>
      <c r="I747" s="107">
        <v>1.1000000000000001</v>
      </c>
      <c r="J747" s="14"/>
      <c r="K747" s="15">
        <f>IF(Tabel1[[#This Row],[Inde eller ude?]]="Ude",(Tabel1[[#This Row],[Bredde ude]]/100)*(Tabel1[[#This Row],[Dybde ude]]/100)*Tabel1[[#This Row],[Antal]],0)</f>
        <v>0</v>
      </c>
      <c r="L747" s="103">
        <f>Tabel1[[#This Row],[Bredde inde]]*Tabel1[[#This Row],[Antal]]</f>
        <v>1.1000000000000001</v>
      </c>
    </row>
    <row r="748" spans="1:12" x14ac:dyDescent="0.25">
      <c r="A748" s="4" t="s">
        <v>536</v>
      </c>
      <c r="B748" s="9" t="s">
        <v>7</v>
      </c>
      <c r="C748" s="13">
        <v>1</v>
      </c>
      <c r="D748" s="9" t="s">
        <v>54</v>
      </c>
      <c r="E748" s="9" t="s">
        <v>11</v>
      </c>
      <c r="F748" s="9" t="s">
        <v>713</v>
      </c>
      <c r="G748" s="9"/>
      <c r="H748" s="9"/>
      <c r="I748" s="107">
        <v>1.1000000000000001</v>
      </c>
      <c r="J748" s="14"/>
      <c r="K748" s="15">
        <f>IF(Tabel1[[#This Row],[Inde eller ude?]]="Ude",(Tabel1[[#This Row],[Bredde ude]]/100)*(Tabel1[[#This Row],[Dybde ude]]/100)*Tabel1[[#This Row],[Antal]],0)</f>
        <v>0</v>
      </c>
      <c r="L748" s="103">
        <f>Tabel1[[#This Row],[Bredde inde]]*Tabel1[[#This Row],[Antal]]</f>
        <v>1.1000000000000001</v>
      </c>
    </row>
    <row r="749" spans="1:12" x14ac:dyDescent="0.25">
      <c r="A749" s="4" t="s">
        <v>1463</v>
      </c>
      <c r="B749" s="9" t="s">
        <v>8</v>
      </c>
      <c r="C749" s="13">
        <v>1</v>
      </c>
      <c r="D749" s="9" t="s">
        <v>17</v>
      </c>
      <c r="E749" s="9" t="s">
        <v>11</v>
      </c>
      <c r="F749" s="9" t="s">
        <v>714</v>
      </c>
      <c r="G749" s="14">
        <v>230</v>
      </c>
      <c r="H749" s="14">
        <v>500</v>
      </c>
      <c r="I749" s="14"/>
      <c r="J749" s="14"/>
      <c r="K749" s="15">
        <f>IF(Tabel1[[#This Row],[Inde eller ude?]]="Ude",(Tabel1[[#This Row],[Bredde ude]]/100)*(Tabel1[[#This Row],[Dybde ude]]/100)*Tabel1[[#This Row],[Antal]],0)</f>
        <v>11.5</v>
      </c>
      <c r="L749" s="103">
        <f>Tabel1[[#This Row],[Bredde inde]]*Tabel1[[#This Row],[Antal]]</f>
        <v>0</v>
      </c>
    </row>
    <row r="750" spans="1:12" x14ac:dyDescent="0.25">
      <c r="A750" s="4" t="s">
        <v>1464</v>
      </c>
      <c r="B750" s="98" t="s">
        <v>1475</v>
      </c>
      <c r="C750" s="99">
        <v>1</v>
      </c>
      <c r="D750" s="98" t="s">
        <v>56</v>
      </c>
      <c r="E750" s="98" t="s">
        <v>11</v>
      </c>
      <c r="F750" s="98" t="s">
        <v>713</v>
      </c>
      <c r="G750" s="14"/>
      <c r="H750" s="14"/>
      <c r="I750" s="17">
        <v>0.5</v>
      </c>
      <c r="J750" s="14"/>
      <c r="K750" s="15">
        <f>IF(Tabel1[[#This Row],[Inde eller ude?]]="Ude",(Tabel1[[#This Row],[Bredde ude]]/100)*(Tabel1[[#This Row],[Dybde ude]]/100)*Tabel1[[#This Row],[Antal]],0)</f>
        <v>0</v>
      </c>
      <c r="L750" s="103">
        <f>Tabel1[[#This Row],[Bredde inde]]*Tabel1[[#This Row],[Antal]]</f>
        <v>0.5</v>
      </c>
    </row>
    <row r="751" spans="1:12" x14ac:dyDescent="0.25">
      <c r="A751" s="4" t="s">
        <v>537</v>
      </c>
      <c r="B751" s="9" t="s">
        <v>0</v>
      </c>
      <c r="C751" s="13">
        <v>1</v>
      </c>
      <c r="D751" s="9" t="s">
        <v>678</v>
      </c>
      <c r="E751" s="9" t="s">
        <v>15</v>
      </c>
      <c r="F751" s="9" t="s">
        <v>714</v>
      </c>
      <c r="G751" s="14">
        <v>200</v>
      </c>
      <c r="H751" s="14">
        <v>473</v>
      </c>
      <c r="I751" s="14"/>
      <c r="J751" s="14"/>
      <c r="K751" s="15">
        <f>IF(Tabel1[[#This Row],[Inde eller ude?]]="Ude",(Tabel1[[#This Row],[Bredde ude]]/100)*(Tabel1[[#This Row],[Dybde ude]]/100)*Tabel1[[#This Row],[Antal]],0)</f>
        <v>9.4600000000000009</v>
      </c>
      <c r="L751" s="103">
        <f>Tabel1[[#This Row],[Bredde inde]]*Tabel1[[#This Row],[Antal]]</f>
        <v>0</v>
      </c>
    </row>
    <row r="752" spans="1:12" x14ac:dyDescent="0.25">
      <c r="A752" s="4" t="s">
        <v>538</v>
      </c>
      <c r="B752" s="9" t="s">
        <v>1</v>
      </c>
      <c r="C752" s="13">
        <v>2</v>
      </c>
      <c r="D752" s="9" t="s">
        <v>54</v>
      </c>
      <c r="E752" s="9" t="s">
        <v>11</v>
      </c>
      <c r="F752" s="9" t="s">
        <v>713</v>
      </c>
      <c r="G752" s="9"/>
      <c r="H752" s="9"/>
      <c r="I752" s="107">
        <v>1.1000000000000001</v>
      </c>
      <c r="J752" s="14"/>
      <c r="K752" s="15">
        <f>IF(Tabel1[[#This Row],[Inde eller ude?]]="Ude",(Tabel1[[#This Row],[Bredde ude]]/100)*(Tabel1[[#This Row],[Dybde ude]]/100)*Tabel1[[#This Row],[Antal]],0)</f>
        <v>0</v>
      </c>
      <c r="L752" s="103">
        <f>Tabel1[[#This Row],[Bredde inde]]*Tabel1[[#This Row],[Antal]]</f>
        <v>2.2000000000000002</v>
      </c>
    </row>
    <row r="753" spans="1:12" x14ac:dyDescent="0.25">
      <c r="A753" s="4" t="s">
        <v>539</v>
      </c>
      <c r="B753" s="9" t="s">
        <v>2</v>
      </c>
      <c r="C753" s="13">
        <v>1</v>
      </c>
      <c r="D753" s="9" t="s">
        <v>54</v>
      </c>
      <c r="E753" s="9" t="s">
        <v>11</v>
      </c>
      <c r="F753" s="9" t="s">
        <v>713</v>
      </c>
      <c r="G753" s="9"/>
      <c r="H753" s="9"/>
      <c r="I753" s="107">
        <v>1.1000000000000001</v>
      </c>
      <c r="J753" s="14"/>
      <c r="K753" s="15">
        <f>IF(Tabel1[[#This Row],[Inde eller ude?]]="Ude",(Tabel1[[#This Row],[Bredde ude]]/100)*(Tabel1[[#This Row],[Dybde ude]]/100)*Tabel1[[#This Row],[Antal]],0)</f>
        <v>0</v>
      </c>
      <c r="L753" s="103">
        <f>Tabel1[[#This Row],[Bredde inde]]*Tabel1[[#This Row],[Antal]]</f>
        <v>1.1000000000000001</v>
      </c>
    </row>
    <row r="754" spans="1:12" x14ac:dyDescent="0.25">
      <c r="A754" s="4" t="s">
        <v>540</v>
      </c>
      <c r="B754" s="9" t="s">
        <v>4</v>
      </c>
      <c r="C754" s="13">
        <v>1</v>
      </c>
      <c r="D754" s="9" t="s">
        <v>55</v>
      </c>
      <c r="E754" s="9" t="s">
        <v>11</v>
      </c>
      <c r="F754" s="9" t="s">
        <v>713</v>
      </c>
      <c r="G754" s="9"/>
      <c r="H754" s="9"/>
      <c r="I754" s="107">
        <v>1.1000000000000001</v>
      </c>
      <c r="J754" s="14"/>
      <c r="K754" s="15">
        <f>IF(Tabel1[[#This Row],[Inde eller ude?]]="Ude",(Tabel1[[#This Row],[Bredde ude]]/100)*(Tabel1[[#This Row],[Dybde ude]]/100)*Tabel1[[#This Row],[Antal]],0)</f>
        <v>0</v>
      </c>
      <c r="L754" s="103">
        <f>Tabel1[[#This Row],[Bredde inde]]*Tabel1[[#This Row],[Antal]]</f>
        <v>1.1000000000000001</v>
      </c>
    </row>
    <row r="755" spans="1:12" x14ac:dyDescent="0.25">
      <c r="A755" s="4" t="s">
        <v>541</v>
      </c>
      <c r="B755" s="9" t="s">
        <v>5</v>
      </c>
      <c r="C755" s="13">
        <v>1</v>
      </c>
      <c r="D755" s="9" t="s">
        <v>54</v>
      </c>
      <c r="E755" s="9" t="s">
        <v>11</v>
      </c>
      <c r="F755" s="9" t="s">
        <v>713</v>
      </c>
      <c r="G755" s="9"/>
      <c r="H755" s="9"/>
      <c r="I755" s="107">
        <v>1.1000000000000001</v>
      </c>
      <c r="J755" s="14"/>
      <c r="K755" s="15">
        <f>IF(Tabel1[[#This Row],[Inde eller ude?]]="Ude",(Tabel1[[#This Row],[Bredde ude]]/100)*(Tabel1[[#This Row],[Dybde ude]]/100)*Tabel1[[#This Row],[Antal]],0)</f>
        <v>0</v>
      </c>
      <c r="L755" s="103">
        <f>Tabel1[[#This Row],[Bredde inde]]*Tabel1[[#This Row],[Antal]]</f>
        <v>1.1000000000000001</v>
      </c>
    </row>
    <row r="756" spans="1:12" x14ac:dyDescent="0.25">
      <c r="A756" s="4" t="s">
        <v>542</v>
      </c>
      <c r="B756" s="98" t="s">
        <v>1147</v>
      </c>
      <c r="C756" s="13">
        <v>1</v>
      </c>
      <c r="D756" s="98" t="s">
        <v>54</v>
      </c>
      <c r="E756" s="9" t="s">
        <v>11</v>
      </c>
      <c r="F756" s="9" t="s">
        <v>713</v>
      </c>
      <c r="G756" s="9"/>
      <c r="H756" s="9"/>
      <c r="I756" s="107">
        <v>1.1000000000000001</v>
      </c>
      <c r="J756" s="14"/>
      <c r="K756" s="15">
        <f>IF(Tabel1[[#This Row],[Inde eller ude?]]="Ude",(Tabel1[[#This Row],[Bredde ude]]/100)*(Tabel1[[#This Row],[Dybde ude]]/100)*Tabel1[[#This Row],[Antal]],0)</f>
        <v>0</v>
      </c>
      <c r="L756" s="103">
        <f>Tabel1[[#This Row],[Bredde inde]]*Tabel1[[#This Row],[Antal]]</f>
        <v>1.1000000000000001</v>
      </c>
    </row>
    <row r="757" spans="1:12" x14ac:dyDescent="0.25">
      <c r="A757" s="4" t="s">
        <v>940</v>
      </c>
      <c r="B757" s="98" t="s">
        <v>1294</v>
      </c>
      <c r="C757" s="13">
        <v>1</v>
      </c>
      <c r="D757" s="9" t="s">
        <v>688</v>
      </c>
      <c r="E757" s="9" t="s">
        <v>11</v>
      </c>
      <c r="F757" s="9" t="s">
        <v>713</v>
      </c>
      <c r="G757" s="9"/>
      <c r="H757" s="9"/>
      <c r="I757" s="107">
        <v>1</v>
      </c>
      <c r="J757" s="14"/>
      <c r="K757" s="15">
        <f>IF(Tabel1[[#This Row],[Inde eller ude?]]="Ude",(Tabel1[[#This Row],[Bredde ude]]/100)*(Tabel1[[#This Row],[Dybde ude]]/100)*Tabel1[[#This Row],[Antal]],0)</f>
        <v>0</v>
      </c>
      <c r="L757" s="103">
        <f>Tabel1[[#This Row],[Bredde inde]]*Tabel1[[#This Row],[Antal]]</f>
        <v>1</v>
      </c>
    </row>
    <row r="758" spans="1:12" x14ac:dyDescent="0.25">
      <c r="A758" s="4" t="s">
        <v>543</v>
      </c>
      <c r="B758" s="9" t="s">
        <v>7</v>
      </c>
      <c r="C758" s="13">
        <v>1</v>
      </c>
      <c r="D758" s="9" t="s">
        <v>54</v>
      </c>
      <c r="E758" s="9" t="s">
        <v>11</v>
      </c>
      <c r="F758" s="9" t="s">
        <v>713</v>
      </c>
      <c r="G758" s="9"/>
      <c r="H758" s="9"/>
      <c r="I758" s="107">
        <v>1.1000000000000001</v>
      </c>
      <c r="J758" s="14"/>
      <c r="K758" s="15">
        <f>IF(Tabel1[[#This Row],[Inde eller ude?]]="Ude",(Tabel1[[#This Row],[Bredde ude]]/100)*(Tabel1[[#This Row],[Dybde ude]]/100)*Tabel1[[#This Row],[Antal]],0)</f>
        <v>0</v>
      </c>
      <c r="L758" s="103">
        <f>Tabel1[[#This Row],[Bredde inde]]*Tabel1[[#This Row],[Antal]]</f>
        <v>1.1000000000000001</v>
      </c>
    </row>
    <row r="759" spans="1:12" x14ac:dyDescent="0.25">
      <c r="A759" s="4" t="s">
        <v>1465</v>
      </c>
      <c r="B759" s="9" t="s">
        <v>8</v>
      </c>
      <c r="C759" s="13">
        <v>1</v>
      </c>
      <c r="D759" s="9" t="s">
        <v>17</v>
      </c>
      <c r="E759" s="9" t="s">
        <v>11</v>
      </c>
      <c r="F759" s="9" t="s">
        <v>714</v>
      </c>
      <c r="G759" s="14">
        <v>230</v>
      </c>
      <c r="H759" s="14">
        <v>500</v>
      </c>
      <c r="I759" s="14"/>
      <c r="J759" s="14"/>
      <c r="K759" s="15">
        <f>IF(Tabel1[[#This Row],[Inde eller ude?]]="Ude",(Tabel1[[#This Row],[Bredde ude]]/100)*(Tabel1[[#This Row],[Dybde ude]]/100)*Tabel1[[#This Row],[Antal]],0)</f>
        <v>11.5</v>
      </c>
      <c r="L759" s="103">
        <f>Tabel1[[#This Row],[Bredde inde]]*Tabel1[[#This Row],[Antal]]</f>
        <v>0</v>
      </c>
    </row>
    <row r="760" spans="1:12" x14ac:dyDescent="0.25">
      <c r="A760" s="4" t="s">
        <v>1466</v>
      </c>
      <c r="B760" s="9" t="s">
        <v>6</v>
      </c>
      <c r="C760" s="13">
        <v>3</v>
      </c>
      <c r="D760" s="98" t="s">
        <v>56</v>
      </c>
      <c r="E760" s="98" t="s">
        <v>1177</v>
      </c>
      <c r="F760" s="9" t="s">
        <v>713</v>
      </c>
      <c r="G760" s="9"/>
      <c r="H760" s="9"/>
      <c r="I760" s="107">
        <v>0.5</v>
      </c>
      <c r="J760" s="101"/>
      <c r="K760" s="15">
        <f>IF(Tabel1[[#This Row],[Inde eller ude?]]="Ude",(Tabel1[[#This Row],[Bredde ude]]/100)*(Tabel1[[#This Row],[Dybde ude]]/100)*Tabel1[[#This Row],[Antal]],0)</f>
        <v>0</v>
      </c>
      <c r="L760" s="103">
        <f>Tabel1[[#This Row],[Bredde inde]]*Tabel1[[#This Row],[Antal]]</f>
        <v>1.5</v>
      </c>
    </row>
    <row r="761" spans="1:12" x14ac:dyDescent="0.25">
      <c r="A761" s="4" t="s">
        <v>544</v>
      </c>
      <c r="B761" s="98" t="s">
        <v>1445</v>
      </c>
      <c r="C761" s="13">
        <v>1</v>
      </c>
      <c r="D761" s="9" t="s">
        <v>57</v>
      </c>
      <c r="E761" s="9" t="s">
        <v>11</v>
      </c>
      <c r="F761" s="9" t="s">
        <v>713</v>
      </c>
      <c r="G761" s="9"/>
      <c r="H761" s="9"/>
      <c r="I761" s="107">
        <v>1.1000000000000001</v>
      </c>
      <c r="J761" s="14"/>
      <c r="K761" s="15">
        <f>IF(Tabel1[[#This Row],[Inde eller ude?]]="Ude",(Tabel1[[#This Row],[Bredde ude]]/100)*(Tabel1[[#This Row],[Dybde ude]]/100)*Tabel1[[#This Row],[Antal]],0)</f>
        <v>0</v>
      </c>
      <c r="L761" s="103">
        <f>Tabel1[[#This Row],[Bredde inde]]*Tabel1[[#This Row],[Antal]]</f>
        <v>1.1000000000000001</v>
      </c>
    </row>
    <row r="762" spans="1:12" x14ac:dyDescent="0.25">
      <c r="A762" s="4" t="s">
        <v>545</v>
      </c>
      <c r="B762" s="98" t="s">
        <v>1476</v>
      </c>
      <c r="C762" s="13">
        <v>1</v>
      </c>
      <c r="D762" s="9" t="s">
        <v>56</v>
      </c>
      <c r="E762" s="9" t="s">
        <v>11</v>
      </c>
      <c r="F762" s="9" t="s">
        <v>713</v>
      </c>
      <c r="G762" s="9"/>
      <c r="H762" s="9"/>
      <c r="I762" s="17">
        <v>0.5</v>
      </c>
      <c r="J762" s="14"/>
      <c r="K762" s="15">
        <f>IF(Tabel1[[#This Row],[Inde eller ude?]]="Ude",(Tabel1[[#This Row],[Bredde ude]]/100)*(Tabel1[[#This Row],[Dybde ude]]/100)*Tabel1[[#This Row],[Antal]],0)</f>
        <v>0</v>
      </c>
      <c r="L762" s="103">
        <f>Tabel1[[#This Row],[Bredde inde]]*Tabel1[[#This Row],[Antal]]</f>
        <v>0.5</v>
      </c>
    </row>
    <row r="763" spans="1:12" x14ac:dyDescent="0.25">
      <c r="A763" s="4" t="s">
        <v>546</v>
      </c>
      <c r="B763" s="98" t="s">
        <v>1475</v>
      </c>
      <c r="C763" s="99">
        <v>1</v>
      </c>
      <c r="D763" s="98" t="s">
        <v>56</v>
      </c>
      <c r="E763" s="98" t="s">
        <v>11</v>
      </c>
      <c r="F763" s="98" t="s">
        <v>713</v>
      </c>
      <c r="G763" s="9"/>
      <c r="H763" s="9"/>
      <c r="I763" s="107">
        <v>0.5</v>
      </c>
      <c r="J763" s="14"/>
      <c r="K763" s="15">
        <f>IF(Tabel1[[#This Row],[Inde eller ude?]]="Ude",(Tabel1[[#This Row],[Bredde ude]]/100)*(Tabel1[[#This Row],[Dybde ude]]/100)*Tabel1[[#This Row],[Antal]],0)</f>
        <v>0</v>
      </c>
      <c r="L763" s="103">
        <f>Tabel1[[#This Row],[Bredde inde]]*Tabel1[[#This Row],[Antal]]</f>
        <v>0.5</v>
      </c>
    </row>
    <row r="764" spans="1:12" x14ac:dyDescent="0.25">
      <c r="A764" t="s">
        <v>556</v>
      </c>
      <c r="B764" s="98" t="s">
        <v>0</v>
      </c>
      <c r="C764" s="13">
        <v>1</v>
      </c>
      <c r="D764" s="9" t="s">
        <v>58</v>
      </c>
      <c r="E764" s="98" t="s">
        <v>1177</v>
      </c>
      <c r="F764" s="9" t="s">
        <v>713</v>
      </c>
      <c r="G764" s="9"/>
      <c r="H764" s="9"/>
      <c r="I764" s="107">
        <v>1.1000000000000001</v>
      </c>
      <c r="J764" s="14"/>
      <c r="K764" s="15">
        <f>IF(Tabel1[[#This Row],[Inde eller ude?]]="Ude",(Tabel1[[#This Row],[Bredde ude]]/100)*(Tabel1[[#This Row],[Dybde ude]]/100)*Tabel1[[#This Row],[Antal]],0)</f>
        <v>0</v>
      </c>
      <c r="L764" s="103">
        <f>Tabel1[[#This Row],[Bredde inde]]*Tabel1[[#This Row],[Antal]]</f>
        <v>1.1000000000000001</v>
      </c>
    </row>
    <row r="765" spans="1:12" x14ac:dyDescent="0.25">
      <c r="A765" t="s">
        <v>557</v>
      </c>
      <c r="B765" s="9" t="s">
        <v>1</v>
      </c>
      <c r="C765" s="13">
        <v>1</v>
      </c>
      <c r="D765" s="9" t="s">
        <v>54</v>
      </c>
      <c r="E765" s="98" t="s">
        <v>11</v>
      </c>
      <c r="F765" s="9" t="s">
        <v>713</v>
      </c>
      <c r="G765" s="9"/>
      <c r="H765" s="9"/>
      <c r="I765" s="107">
        <v>1.1000000000000001</v>
      </c>
      <c r="J765" s="14"/>
      <c r="K765" s="15">
        <f>IF(Tabel1[[#This Row],[Inde eller ude?]]="Ude",(Tabel1[[#This Row],[Bredde ude]]/100)*(Tabel1[[#This Row],[Dybde ude]]/100)*Tabel1[[#This Row],[Antal]],0)</f>
        <v>0</v>
      </c>
      <c r="L765" s="103">
        <f>Tabel1[[#This Row],[Bredde inde]]*Tabel1[[#This Row],[Antal]]</f>
        <v>1.1000000000000001</v>
      </c>
    </row>
    <row r="766" spans="1:12" x14ac:dyDescent="0.25">
      <c r="A766" t="s">
        <v>558</v>
      </c>
      <c r="B766" s="9" t="s">
        <v>2</v>
      </c>
      <c r="C766" s="13">
        <v>1</v>
      </c>
      <c r="D766" s="9" t="s">
        <v>57</v>
      </c>
      <c r="E766" s="98" t="s">
        <v>11</v>
      </c>
      <c r="F766" s="9" t="s">
        <v>713</v>
      </c>
      <c r="G766" s="9"/>
      <c r="H766" s="9"/>
      <c r="I766" s="107">
        <v>0.5</v>
      </c>
      <c r="J766" s="14"/>
      <c r="K766" s="15">
        <f>IF(Tabel1[[#This Row],[Inde eller ude?]]="Ude",(Tabel1[[#This Row],[Bredde ude]]/100)*(Tabel1[[#This Row],[Dybde ude]]/100)*Tabel1[[#This Row],[Antal]],0)</f>
        <v>0</v>
      </c>
      <c r="L766" s="103">
        <f>Tabel1[[#This Row],[Bredde inde]]*Tabel1[[#This Row],[Antal]]</f>
        <v>0.5</v>
      </c>
    </row>
    <row r="767" spans="1:12" x14ac:dyDescent="0.25">
      <c r="A767" t="s">
        <v>559</v>
      </c>
      <c r="B767" s="9" t="s">
        <v>4</v>
      </c>
      <c r="C767" s="13">
        <v>1</v>
      </c>
      <c r="D767" s="9" t="s">
        <v>57</v>
      </c>
      <c r="E767" s="9" t="s">
        <v>11</v>
      </c>
      <c r="F767" s="9" t="s">
        <v>713</v>
      </c>
      <c r="G767" s="9"/>
      <c r="H767" s="9"/>
      <c r="I767" s="107">
        <v>0.5</v>
      </c>
      <c r="J767" s="14"/>
      <c r="K767" s="15">
        <f>IF(Tabel1[[#This Row],[Inde eller ude?]]="Ude",(Tabel1[[#This Row],[Bredde ude]]/100)*(Tabel1[[#This Row],[Dybde ude]]/100)*Tabel1[[#This Row],[Antal]],0)</f>
        <v>0</v>
      </c>
      <c r="L767" s="103">
        <f>Tabel1[[#This Row],[Bredde inde]]*Tabel1[[#This Row],[Antal]]</f>
        <v>0.5</v>
      </c>
    </row>
    <row r="768" spans="1:12" x14ac:dyDescent="0.25">
      <c r="A768" t="s">
        <v>560</v>
      </c>
      <c r="B768" s="9" t="s">
        <v>5</v>
      </c>
      <c r="C768" s="13">
        <v>1</v>
      </c>
      <c r="D768" s="9" t="s">
        <v>54</v>
      </c>
      <c r="E768" s="9" t="s">
        <v>11</v>
      </c>
      <c r="F768" s="9" t="s">
        <v>713</v>
      </c>
      <c r="G768" s="9"/>
      <c r="H768" s="9"/>
      <c r="I768" s="107">
        <v>1.1000000000000001</v>
      </c>
      <c r="J768" s="14"/>
      <c r="K768" s="15">
        <f>IF(Tabel1[[#This Row],[Inde eller ude?]]="Ude",(Tabel1[[#This Row],[Bredde ude]]/100)*(Tabel1[[#This Row],[Dybde ude]]/100)*Tabel1[[#This Row],[Antal]],0)</f>
        <v>0</v>
      </c>
      <c r="L768" s="103">
        <f>Tabel1[[#This Row],[Bredde inde]]*Tabel1[[#This Row],[Antal]]</f>
        <v>1.1000000000000001</v>
      </c>
    </row>
    <row r="769" spans="1:12" x14ac:dyDescent="0.25">
      <c r="A769" t="s">
        <v>561</v>
      </c>
      <c r="B769" s="98" t="s">
        <v>1147</v>
      </c>
      <c r="C769" s="13">
        <v>1</v>
      </c>
      <c r="D769" s="98" t="s">
        <v>54</v>
      </c>
      <c r="E769" s="9" t="s">
        <v>11</v>
      </c>
      <c r="F769" s="9" t="s">
        <v>713</v>
      </c>
      <c r="G769" s="9"/>
      <c r="H769" s="9"/>
      <c r="I769" s="107">
        <v>1.1000000000000001</v>
      </c>
      <c r="J769" s="14"/>
      <c r="K769" s="15">
        <f>IF(Tabel1[[#This Row],[Inde eller ude?]]="Ude",(Tabel1[[#This Row],[Bredde ude]]/100)*(Tabel1[[#This Row],[Dybde ude]]/100)*Tabel1[[#This Row],[Antal]],0)</f>
        <v>0</v>
      </c>
      <c r="L769" s="103">
        <f>Tabel1[[#This Row],[Bredde inde]]*Tabel1[[#This Row],[Antal]]</f>
        <v>1.1000000000000001</v>
      </c>
    </row>
    <row r="770" spans="1:12" x14ac:dyDescent="0.25">
      <c r="A770" t="s">
        <v>941</v>
      </c>
      <c r="B770" s="98" t="s">
        <v>1294</v>
      </c>
      <c r="C770" s="13">
        <v>1</v>
      </c>
      <c r="D770" s="9" t="s">
        <v>690</v>
      </c>
      <c r="E770" s="9" t="s">
        <v>11</v>
      </c>
      <c r="F770" s="9" t="s">
        <v>713</v>
      </c>
      <c r="G770" s="9"/>
      <c r="H770" s="9"/>
      <c r="I770" s="107">
        <v>0.5</v>
      </c>
      <c r="J770" s="16"/>
      <c r="K770" s="15">
        <f>IF(Tabel1[[#This Row],[Inde eller ude?]]="Ude",(Tabel1[[#This Row],[Bredde ude]]/100)*(Tabel1[[#This Row],[Dybde ude]]/100)*Tabel1[[#This Row],[Antal]],0)</f>
        <v>0</v>
      </c>
      <c r="L770" s="103">
        <f>Tabel1[[#This Row],[Bredde inde]]*Tabel1[[#This Row],[Antal]]</f>
        <v>0.5</v>
      </c>
    </row>
    <row r="771" spans="1:12" x14ac:dyDescent="0.25">
      <c r="A771" t="s">
        <v>562</v>
      </c>
      <c r="B771" s="9" t="s">
        <v>7</v>
      </c>
      <c r="C771" s="13">
        <v>1</v>
      </c>
      <c r="D771" s="9" t="s">
        <v>57</v>
      </c>
      <c r="E771" s="9" t="s">
        <v>11</v>
      </c>
      <c r="F771" s="9" t="s">
        <v>713</v>
      </c>
      <c r="G771" s="9"/>
      <c r="H771" s="9"/>
      <c r="I771" s="107">
        <v>0.5</v>
      </c>
      <c r="J771" s="14"/>
      <c r="K771" s="15">
        <f>IF(Tabel1[[#This Row],[Inde eller ude?]]="Ude",(Tabel1[[#This Row],[Bredde ude]]/100)*(Tabel1[[#This Row],[Dybde ude]]/100)*Tabel1[[#This Row],[Antal]],0)</f>
        <v>0</v>
      </c>
      <c r="L771" s="103">
        <f>Tabel1[[#This Row],[Bredde inde]]*Tabel1[[#This Row],[Antal]]</f>
        <v>0.5</v>
      </c>
    </row>
    <row r="772" spans="1:12" x14ac:dyDescent="0.25">
      <c r="A772" t="s">
        <v>1469</v>
      </c>
      <c r="B772" s="9" t="s">
        <v>32</v>
      </c>
      <c r="C772" s="13">
        <v>1</v>
      </c>
      <c r="D772" s="9" t="s">
        <v>17</v>
      </c>
      <c r="E772" s="98" t="s">
        <v>11</v>
      </c>
      <c r="F772" s="9" t="s">
        <v>714</v>
      </c>
      <c r="G772" s="14">
        <v>230</v>
      </c>
      <c r="H772" s="14">
        <v>500</v>
      </c>
      <c r="I772" s="14"/>
      <c r="J772" s="14"/>
      <c r="K772" s="15">
        <f>IF(Tabel1[[#This Row],[Inde eller ude?]]="Ude",(Tabel1[[#This Row],[Bredde ude]]/100)*(Tabel1[[#This Row],[Dybde ude]]/100)*Tabel1[[#This Row],[Antal]],0)</f>
        <v>11.5</v>
      </c>
      <c r="L772" s="103">
        <f>Tabel1[[#This Row],[Bredde inde]]*Tabel1[[#This Row],[Antal]]</f>
        <v>0</v>
      </c>
    </row>
    <row r="773" spans="1:12" x14ac:dyDescent="0.25">
      <c r="A773" t="s">
        <v>1470</v>
      </c>
      <c r="B773" s="98" t="s">
        <v>1475</v>
      </c>
      <c r="C773" s="99">
        <v>1</v>
      </c>
      <c r="D773" s="98" t="s">
        <v>56</v>
      </c>
      <c r="E773" s="9" t="s">
        <v>11</v>
      </c>
      <c r="F773" s="98" t="s">
        <v>713</v>
      </c>
      <c r="G773" s="14"/>
      <c r="H773" s="14"/>
      <c r="I773" s="107">
        <v>0.5</v>
      </c>
      <c r="J773" s="14"/>
      <c r="K773" s="15">
        <f>IF(Tabel1[[#This Row],[Inde eller ude?]]="Ude",(Tabel1[[#This Row],[Bredde ude]]/100)*(Tabel1[[#This Row],[Dybde ude]]/100)*Tabel1[[#This Row],[Antal]],0)</f>
        <v>0</v>
      </c>
      <c r="L773" s="103">
        <f>Tabel1[[#This Row],[Bredde inde]]*Tabel1[[#This Row],[Antal]]</f>
        <v>0.5</v>
      </c>
    </row>
    <row r="774" spans="1:12" x14ac:dyDescent="0.25">
      <c r="A774" t="s">
        <v>547</v>
      </c>
      <c r="B774" s="98" t="s">
        <v>0</v>
      </c>
      <c r="C774" s="13">
        <v>3</v>
      </c>
      <c r="D774" s="9" t="s">
        <v>58</v>
      </c>
      <c r="E774" s="98" t="s">
        <v>1177</v>
      </c>
      <c r="F774" s="9" t="s">
        <v>713</v>
      </c>
      <c r="G774" s="9"/>
      <c r="H774" s="9"/>
      <c r="I774" s="107">
        <v>1.1000000000000001</v>
      </c>
      <c r="J774" s="14"/>
      <c r="K774" s="15">
        <f>IF(Tabel1[[#This Row],[Inde eller ude?]]="Ude",(Tabel1[[#This Row],[Bredde ude]]/100)*(Tabel1[[#This Row],[Dybde ude]]/100)*Tabel1[[#This Row],[Antal]],0)</f>
        <v>0</v>
      </c>
      <c r="L774" s="103">
        <f>Tabel1[[#This Row],[Bredde inde]]*Tabel1[[#This Row],[Antal]]</f>
        <v>3.3000000000000003</v>
      </c>
    </row>
    <row r="775" spans="1:12" x14ac:dyDescent="0.25">
      <c r="A775" t="s">
        <v>548</v>
      </c>
      <c r="B775" s="9" t="s">
        <v>1</v>
      </c>
      <c r="C775" s="13">
        <v>1</v>
      </c>
      <c r="D775" s="9" t="s">
        <v>54</v>
      </c>
      <c r="E775" s="9" t="s">
        <v>11</v>
      </c>
      <c r="F775" s="9" t="s">
        <v>713</v>
      </c>
      <c r="G775" s="9"/>
      <c r="H775" s="9"/>
      <c r="I775" s="107">
        <v>1.1000000000000001</v>
      </c>
      <c r="J775" s="14"/>
      <c r="K775" s="15">
        <f>IF(Tabel1[[#This Row],[Inde eller ude?]]="Ude",(Tabel1[[#This Row],[Bredde ude]]/100)*(Tabel1[[#This Row],[Dybde ude]]/100)*Tabel1[[#This Row],[Antal]],0)</f>
        <v>0</v>
      </c>
      <c r="L775" s="103">
        <f>Tabel1[[#This Row],[Bredde inde]]*Tabel1[[#This Row],[Antal]]</f>
        <v>1.1000000000000001</v>
      </c>
    </row>
    <row r="776" spans="1:12" x14ac:dyDescent="0.25">
      <c r="A776" t="s">
        <v>549</v>
      </c>
      <c r="B776" s="9" t="s">
        <v>2</v>
      </c>
      <c r="C776" s="13">
        <v>1</v>
      </c>
      <c r="D776" s="9" t="s">
        <v>57</v>
      </c>
      <c r="E776" s="9" t="s">
        <v>11</v>
      </c>
      <c r="F776" s="9" t="s">
        <v>713</v>
      </c>
      <c r="G776" s="9"/>
      <c r="H776" s="9"/>
      <c r="I776" s="107">
        <v>0.5</v>
      </c>
      <c r="J776" s="14"/>
      <c r="K776" s="15">
        <f>IF(Tabel1[[#This Row],[Inde eller ude?]]="Ude",(Tabel1[[#This Row],[Bredde ude]]/100)*(Tabel1[[#This Row],[Dybde ude]]/100)*Tabel1[[#This Row],[Antal]],0)</f>
        <v>0</v>
      </c>
      <c r="L776" s="103">
        <f>Tabel1[[#This Row],[Bredde inde]]*Tabel1[[#This Row],[Antal]]</f>
        <v>0.5</v>
      </c>
    </row>
    <row r="777" spans="1:12" x14ac:dyDescent="0.25">
      <c r="A777" t="s">
        <v>550</v>
      </c>
      <c r="B777" s="9" t="s">
        <v>4</v>
      </c>
      <c r="C777" s="13">
        <v>1</v>
      </c>
      <c r="D777" s="9" t="s">
        <v>55</v>
      </c>
      <c r="E777" s="9" t="s">
        <v>11</v>
      </c>
      <c r="F777" s="9" t="s">
        <v>713</v>
      </c>
      <c r="G777" s="9"/>
      <c r="H777" s="9"/>
      <c r="I777" s="107">
        <v>1.1000000000000001</v>
      </c>
      <c r="J777" s="14"/>
      <c r="K777" s="15">
        <f>IF(Tabel1[[#This Row],[Inde eller ude?]]="Ude",(Tabel1[[#This Row],[Bredde ude]]/100)*(Tabel1[[#This Row],[Dybde ude]]/100)*Tabel1[[#This Row],[Antal]],0)</f>
        <v>0</v>
      </c>
      <c r="L777" s="103">
        <f>Tabel1[[#This Row],[Bredde inde]]*Tabel1[[#This Row],[Antal]]</f>
        <v>1.1000000000000001</v>
      </c>
    </row>
    <row r="778" spans="1:12" x14ac:dyDescent="0.25">
      <c r="A778" t="s">
        <v>551</v>
      </c>
      <c r="B778" s="9" t="s">
        <v>5</v>
      </c>
      <c r="C778" s="13">
        <v>1</v>
      </c>
      <c r="D778" s="9" t="s">
        <v>54</v>
      </c>
      <c r="E778" s="9" t="s">
        <v>11</v>
      </c>
      <c r="F778" s="9" t="s">
        <v>713</v>
      </c>
      <c r="G778" s="9"/>
      <c r="H778" s="9"/>
      <c r="I778" s="107">
        <v>1.1000000000000001</v>
      </c>
      <c r="J778" s="14"/>
      <c r="K778" s="15">
        <f>IF(Tabel1[[#This Row],[Inde eller ude?]]="Ude",(Tabel1[[#This Row],[Bredde ude]]/100)*(Tabel1[[#This Row],[Dybde ude]]/100)*Tabel1[[#This Row],[Antal]],0)</f>
        <v>0</v>
      </c>
      <c r="L778" s="103">
        <f>Tabel1[[#This Row],[Bredde inde]]*Tabel1[[#This Row],[Antal]]</f>
        <v>1.1000000000000001</v>
      </c>
    </row>
    <row r="779" spans="1:12" x14ac:dyDescent="0.25">
      <c r="A779" t="s">
        <v>552</v>
      </c>
      <c r="B779" s="98" t="s">
        <v>1147</v>
      </c>
      <c r="C779" s="13">
        <v>1</v>
      </c>
      <c r="D779" s="98" t="s">
        <v>54</v>
      </c>
      <c r="E779" s="9" t="s">
        <v>11</v>
      </c>
      <c r="F779" s="9" t="s">
        <v>713</v>
      </c>
      <c r="G779" s="9"/>
      <c r="H779" s="9"/>
      <c r="I779" s="107">
        <v>1.1000000000000001</v>
      </c>
      <c r="J779" s="14"/>
      <c r="K779" s="15">
        <f>IF(Tabel1[[#This Row],[Inde eller ude?]]="Ude",(Tabel1[[#This Row],[Bredde ude]]/100)*(Tabel1[[#This Row],[Dybde ude]]/100)*Tabel1[[#This Row],[Antal]],0)</f>
        <v>0</v>
      </c>
      <c r="L779" s="103">
        <f>Tabel1[[#This Row],[Bredde inde]]*Tabel1[[#This Row],[Antal]]</f>
        <v>1.1000000000000001</v>
      </c>
    </row>
    <row r="780" spans="1:12" x14ac:dyDescent="0.25">
      <c r="A780" t="s">
        <v>942</v>
      </c>
      <c r="B780" s="98" t="s">
        <v>1294</v>
      </c>
      <c r="C780" s="13">
        <v>1</v>
      </c>
      <c r="D780" s="9" t="s">
        <v>690</v>
      </c>
      <c r="E780" s="9" t="s">
        <v>11</v>
      </c>
      <c r="F780" s="9" t="s">
        <v>713</v>
      </c>
      <c r="G780" s="9"/>
      <c r="H780" s="9"/>
      <c r="I780" s="107">
        <v>0.5</v>
      </c>
      <c r="J780" s="16"/>
      <c r="K780" s="15">
        <f>IF(Tabel1[[#This Row],[Inde eller ude?]]="Ude",(Tabel1[[#This Row],[Bredde ude]]/100)*(Tabel1[[#This Row],[Dybde ude]]/100)*Tabel1[[#This Row],[Antal]],0)</f>
        <v>0</v>
      </c>
      <c r="L780" s="103">
        <f>Tabel1[[#This Row],[Bredde inde]]*Tabel1[[#This Row],[Antal]]</f>
        <v>0.5</v>
      </c>
    </row>
    <row r="781" spans="1:12" x14ac:dyDescent="0.25">
      <c r="A781" t="s">
        <v>553</v>
      </c>
      <c r="B781" s="9" t="s">
        <v>7</v>
      </c>
      <c r="C781" s="13">
        <v>1</v>
      </c>
      <c r="D781" s="9" t="s">
        <v>57</v>
      </c>
      <c r="E781" s="9" t="s">
        <v>11</v>
      </c>
      <c r="F781" s="9" t="s">
        <v>713</v>
      </c>
      <c r="G781" s="9"/>
      <c r="H781" s="9"/>
      <c r="I781" s="107">
        <v>0.5</v>
      </c>
      <c r="J781" s="14"/>
      <c r="K781" s="15">
        <f>IF(Tabel1[[#This Row],[Inde eller ude?]]="Ude",(Tabel1[[#This Row],[Bredde ude]]/100)*(Tabel1[[#This Row],[Dybde ude]]/100)*Tabel1[[#This Row],[Antal]],0)</f>
        <v>0</v>
      </c>
      <c r="L781" s="103">
        <f>Tabel1[[#This Row],[Bredde inde]]*Tabel1[[#This Row],[Antal]]</f>
        <v>0.5</v>
      </c>
    </row>
    <row r="782" spans="1:12" x14ac:dyDescent="0.25">
      <c r="A782" t="s">
        <v>1467</v>
      </c>
      <c r="B782" s="9" t="s">
        <v>32</v>
      </c>
      <c r="C782" s="13">
        <v>1</v>
      </c>
      <c r="D782" s="9" t="s">
        <v>17</v>
      </c>
      <c r="E782" s="98" t="s">
        <v>11</v>
      </c>
      <c r="F782" s="9" t="s">
        <v>714</v>
      </c>
      <c r="G782" s="14">
        <v>230</v>
      </c>
      <c r="H782" s="14">
        <v>500</v>
      </c>
      <c r="I782" s="14"/>
      <c r="J782" s="14"/>
      <c r="K782" s="15">
        <f>IF(Tabel1[[#This Row],[Inde eller ude?]]="Ude",(Tabel1[[#This Row],[Bredde ude]]/100)*(Tabel1[[#This Row],[Dybde ude]]/100)*Tabel1[[#This Row],[Antal]],0)</f>
        <v>11.5</v>
      </c>
      <c r="L782" s="103">
        <f>Tabel1[[#This Row],[Bredde inde]]*Tabel1[[#This Row],[Antal]]</f>
        <v>0</v>
      </c>
    </row>
    <row r="783" spans="1:12" x14ac:dyDescent="0.25">
      <c r="A783" t="s">
        <v>1468</v>
      </c>
      <c r="B783" s="98" t="s">
        <v>1445</v>
      </c>
      <c r="C783" s="13">
        <v>1</v>
      </c>
      <c r="D783" s="9" t="s">
        <v>56</v>
      </c>
      <c r="E783" s="9" t="s">
        <v>11</v>
      </c>
      <c r="F783" s="9" t="s">
        <v>713</v>
      </c>
      <c r="G783" s="9"/>
      <c r="H783" s="9"/>
      <c r="I783" s="107">
        <v>0.5</v>
      </c>
      <c r="J783" s="101"/>
      <c r="K783" s="15">
        <f>IF(Tabel1[[#This Row],[Inde eller ude?]]="Ude",(Tabel1[[#This Row],[Bredde ude]]/100)*(Tabel1[[#This Row],[Dybde ude]]/100)*Tabel1[[#This Row],[Antal]],0)</f>
        <v>0</v>
      </c>
      <c r="L783" s="103">
        <f>Tabel1[[#This Row],[Bredde inde]]*Tabel1[[#This Row],[Antal]]</f>
        <v>0.5</v>
      </c>
    </row>
    <row r="784" spans="1:12" x14ac:dyDescent="0.25">
      <c r="A784" t="s">
        <v>554</v>
      </c>
      <c r="B784" s="9" t="s">
        <v>6</v>
      </c>
      <c r="C784" s="13">
        <v>3</v>
      </c>
      <c r="D784" s="98" t="s">
        <v>56</v>
      </c>
      <c r="E784" s="98" t="s">
        <v>1177</v>
      </c>
      <c r="F784" s="9" t="s">
        <v>713</v>
      </c>
      <c r="G784" s="9"/>
      <c r="H784" s="9"/>
      <c r="I784" s="107">
        <v>0.5</v>
      </c>
      <c r="J784" s="101"/>
      <c r="K784" s="15">
        <f>IF(Tabel1[[#This Row],[Inde eller ude?]]="Ude",(Tabel1[[#This Row],[Bredde ude]]/100)*(Tabel1[[#This Row],[Dybde ude]]/100)*Tabel1[[#This Row],[Antal]],0)</f>
        <v>0</v>
      </c>
      <c r="L784" s="103">
        <f>Tabel1[[#This Row],[Bredde inde]]*Tabel1[[#This Row],[Antal]]</f>
        <v>1.5</v>
      </c>
    </row>
    <row r="785" spans="1:12" x14ac:dyDescent="0.25">
      <c r="A785" t="s">
        <v>555</v>
      </c>
      <c r="B785" s="98" t="s">
        <v>1476</v>
      </c>
      <c r="C785" s="13">
        <v>1</v>
      </c>
      <c r="D785" s="98" t="s">
        <v>56</v>
      </c>
      <c r="E785" s="98" t="s">
        <v>11</v>
      </c>
      <c r="F785" s="9" t="s">
        <v>713</v>
      </c>
      <c r="G785" s="9"/>
      <c r="H785" s="9"/>
      <c r="I785" s="17">
        <v>0.5</v>
      </c>
      <c r="J785" s="17"/>
      <c r="K785" s="15">
        <f>IF(Tabel1[[#This Row],[Inde eller ude?]]="Ude",(Tabel1[[#This Row],[Bredde ude]]/100)*(Tabel1[[#This Row],[Dybde ude]]/100)*Tabel1[[#This Row],[Antal]],0)</f>
        <v>0</v>
      </c>
      <c r="L785" s="103">
        <f>Tabel1[[#This Row],[Bredde inde]]*Tabel1[[#This Row],[Antal]]</f>
        <v>0.5</v>
      </c>
    </row>
    <row r="786" spans="1:12" x14ac:dyDescent="0.25">
      <c r="A786" t="s">
        <v>719</v>
      </c>
      <c r="B786" s="98" t="s">
        <v>1475</v>
      </c>
      <c r="C786" s="99">
        <v>1</v>
      </c>
      <c r="D786" s="98" t="s">
        <v>56</v>
      </c>
      <c r="E786" s="98" t="s">
        <v>11</v>
      </c>
      <c r="F786" s="98" t="s">
        <v>713</v>
      </c>
      <c r="G786" s="9"/>
      <c r="H786" s="9"/>
      <c r="I786" s="107">
        <v>0.5</v>
      </c>
      <c r="J786" s="17"/>
      <c r="K786" s="15">
        <f>IF(Tabel1[[#This Row],[Inde eller ude?]]="Ude",(Tabel1[[#This Row],[Bredde ude]]/100)*(Tabel1[[#This Row],[Dybde ude]]/100)*Tabel1[[#This Row],[Antal]],0)</f>
        <v>0</v>
      </c>
      <c r="L786" s="103">
        <f>Tabel1[[#This Row],[Bredde inde]]*Tabel1[[#This Row],[Antal]]</f>
        <v>0.5</v>
      </c>
    </row>
    <row r="787" spans="1:12" x14ac:dyDescent="0.25">
      <c r="A787" s="4" t="s">
        <v>563</v>
      </c>
      <c r="B787" s="98" t="s">
        <v>0</v>
      </c>
      <c r="C787" s="13">
        <v>4</v>
      </c>
      <c r="D787" s="9" t="s">
        <v>54</v>
      </c>
      <c r="E787" s="98" t="s">
        <v>1177</v>
      </c>
      <c r="F787" s="9" t="s">
        <v>713</v>
      </c>
      <c r="G787" s="9"/>
      <c r="H787" s="9"/>
      <c r="I787" s="107">
        <v>1.1000000000000001</v>
      </c>
      <c r="J787" s="14"/>
      <c r="K787" s="15">
        <f>IF(Tabel1[[#This Row],[Inde eller ude?]]="Ude",(Tabel1[[#This Row],[Bredde ude]]/100)*(Tabel1[[#This Row],[Dybde ude]]/100)*Tabel1[[#This Row],[Antal]],0)</f>
        <v>0</v>
      </c>
      <c r="L787" s="103">
        <f>Tabel1[[#This Row],[Bredde inde]]*Tabel1[[#This Row],[Antal]]</f>
        <v>4.4000000000000004</v>
      </c>
    </row>
    <row r="788" spans="1:12" x14ac:dyDescent="0.25">
      <c r="A788" s="4" t="s">
        <v>564</v>
      </c>
      <c r="B788" s="9" t="s">
        <v>1</v>
      </c>
      <c r="C788" s="13">
        <v>2</v>
      </c>
      <c r="D788" s="9" t="s">
        <v>54</v>
      </c>
      <c r="E788" s="98" t="s">
        <v>11</v>
      </c>
      <c r="F788" s="9" t="s">
        <v>713</v>
      </c>
      <c r="G788" s="9"/>
      <c r="H788" s="9"/>
      <c r="I788" s="107">
        <v>1.1000000000000001</v>
      </c>
      <c r="J788" s="14"/>
      <c r="K788" s="15">
        <f>IF(Tabel1[[#This Row],[Inde eller ude?]]="Ude",(Tabel1[[#This Row],[Bredde ude]]/100)*(Tabel1[[#This Row],[Dybde ude]]/100)*Tabel1[[#This Row],[Antal]],0)</f>
        <v>0</v>
      </c>
      <c r="L788" s="103">
        <f>Tabel1[[#This Row],[Bredde inde]]*Tabel1[[#This Row],[Antal]]</f>
        <v>2.2000000000000002</v>
      </c>
    </row>
    <row r="789" spans="1:12" x14ac:dyDescent="0.25">
      <c r="A789" s="4" t="s">
        <v>565</v>
      </c>
      <c r="B789" s="9" t="s">
        <v>2</v>
      </c>
      <c r="C789" s="13">
        <v>1</v>
      </c>
      <c r="D789" s="9" t="s">
        <v>54</v>
      </c>
      <c r="E789" s="98" t="s">
        <v>11</v>
      </c>
      <c r="F789" s="9" t="s">
        <v>713</v>
      </c>
      <c r="G789" s="9"/>
      <c r="H789" s="9"/>
      <c r="I789" s="107">
        <v>1.1000000000000001</v>
      </c>
      <c r="J789" s="14"/>
      <c r="K789" s="15">
        <f>IF(Tabel1[[#This Row],[Inde eller ude?]]="Ude",(Tabel1[[#This Row],[Bredde ude]]/100)*(Tabel1[[#This Row],[Dybde ude]]/100)*Tabel1[[#This Row],[Antal]],0)</f>
        <v>0</v>
      </c>
      <c r="L789" s="103">
        <f>Tabel1[[#This Row],[Bredde inde]]*Tabel1[[#This Row],[Antal]]</f>
        <v>1.1000000000000001</v>
      </c>
    </row>
    <row r="790" spans="1:12" x14ac:dyDescent="0.25">
      <c r="A790" s="4" t="s">
        <v>566</v>
      </c>
      <c r="B790" s="9" t="s">
        <v>4</v>
      </c>
      <c r="C790" s="13">
        <v>1</v>
      </c>
      <c r="D790" s="9" t="s">
        <v>55</v>
      </c>
      <c r="E790" s="9" t="s">
        <v>11</v>
      </c>
      <c r="F790" s="9" t="s">
        <v>713</v>
      </c>
      <c r="G790" s="9"/>
      <c r="H790" s="9"/>
      <c r="I790" s="107">
        <v>1.1000000000000001</v>
      </c>
      <c r="J790" s="14"/>
      <c r="K790" s="15">
        <f>IF(Tabel1[[#This Row],[Inde eller ude?]]="Ude",(Tabel1[[#This Row],[Bredde ude]]/100)*(Tabel1[[#This Row],[Dybde ude]]/100)*Tabel1[[#This Row],[Antal]],0)</f>
        <v>0</v>
      </c>
      <c r="L790" s="103">
        <f>Tabel1[[#This Row],[Bredde inde]]*Tabel1[[#This Row],[Antal]]</f>
        <v>1.1000000000000001</v>
      </c>
    </row>
    <row r="791" spans="1:12" x14ac:dyDescent="0.25">
      <c r="A791" s="4" t="s">
        <v>567</v>
      </c>
      <c r="B791" s="9" t="s">
        <v>5</v>
      </c>
      <c r="C791" s="13">
        <v>1</v>
      </c>
      <c r="D791" s="9" t="s">
        <v>54</v>
      </c>
      <c r="E791" s="9" t="s">
        <v>11</v>
      </c>
      <c r="F791" s="9" t="s">
        <v>713</v>
      </c>
      <c r="G791" s="9"/>
      <c r="H791" s="9"/>
      <c r="I791" s="107">
        <v>1.1000000000000001</v>
      </c>
      <c r="J791" s="14"/>
      <c r="K791" s="15">
        <f>IF(Tabel1[[#This Row],[Inde eller ude?]]="Ude",(Tabel1[[#This Row],[Bredde ude]]/100)*(Tabel1[[#This Row],[Dybde ude]]/100)*Tabel1[[#This Row],[Antal]],0)</f>
        <v>0</v>
      </c>
      <c r="L791" s="103">
        <f>Tabel1[[#This Row],[Bredde inde]]*Tabel1[[#This Row],[Antal]]</f>
        <v>1.1000000000000001</v>
      </c>
    </row>
    <row r="792" spans="1:12" x14ac:dyDescent="0.25">
      <c r="A792" s="4" t="s">
        <v>568</v>
      </c>
      <c r="B792" s="98" t="s">
        <v>1147</v>
      </c>
      <c r="C792" s="13">
        <v>1</v>
      </c>
      <c r="D792" s="98" t="s">
        <v>54</v>
      </c>
      <c r="E792" s="9" t="s">
        <v>11</v>
      </c>
      <c r="F792" s="9" t="s">
        <v>713</v>
      </c>
      <c r="G792" s="9"/>
      <c r="H792" s="9"/>
      <c r="I792" s="107">
        <v>1.1000000000000001</v>
      </c>
      <c r="J792" s="14"/>
      <c r="K792" s="15">
        <f>IF(Tabel1[[#This Row],[Inde eller ude?]]="Ude",(Tabel1[[#This Row],[Bredde ude]]/100)*(Tabel1[[#This Row],[Dybde ude]]/100)*Tabel1[[#This Row],[Antal]],0)</f>
        <v>0</v>
      </c>
      <c r="L792" s="103">
        <f>Tabel1[[#This Row],[Bredde inde]]*Tabel1[[#This Row],[Antal]]</f>
        <v>1.1000000000000001</v>
      </c>
    </row>
    <row r="793" spans="1:12" x14ac:dyDescent="0.25">
      <c r="A793" s="4" t="s">
        <v>943</v>
      </c>
      <c r="B793" s="98" t="s">
        <v>1294</v>
      </c>
      <c r="C793" s="13">
        <v>1</v>
      </c>
      <c r="D793" s="9" t="s">
        <v>690</v>
      </c>
      <c r="E793" s="9" t="s">
        <v>11</v>
      </c>
      <c r="F793" s="9" t="s">
        <v>713</v>
      </c>
      <c r="G793" s="9"/>
      <c r="H793" s="9"/>
      <c r="I793" s="107">
        <v>0.5</v>
      </c>
      <c r="J793" s="16"/>
      <c r="K793" s="15">
        <f>IF(Tabel1[[#This Row],[Inde eller ude?]]="Ude",(Tabel1[[#This Row],[Bredde ude]]/100)*(Tabel1[[#This Row],[Dybde ude]]/100)*Tabel1[[#This Row],[Antal]],0)</f>
        <v>0</v>
      </c>
      <c r="L793" s="103">
        <f>Tabel1[[#This Row],[Bredde inde]]*Tabel1[[#This Row],[Antal]]</f>
        <v>0.5</v>
      </c>
    </row>
    <row r="794" spans="1:12" x14ac:dyDescent="0.25">
      <c r="A794" s="4" t="s">
        <v>569</v>
      </c>
      <c r="B794" s="9" t="s">
        <v>7</v>
      </c>
      <c r="C794" s="13">
        <v>1</v>
      </c>
      <c r="D794" s="9" t="s">
        <v>57</v>
      </c>
      <c r="E794" s="9" t="s">
        <v>11</v>
      </c>
      <c r="F794" s="9" t="s">
        <v>713</v>
      </c>
      <c r="G794" s="9"/>
      <c r="H794" s="9"/>
      <c r="I794" s="107">
        <v>0.5</v>
      </c>
      <c r="J794" s="14"/>
      <c r="K794" s="15">
        <f>IF(Tabel1[[#This Row],[Inde eller ude?]]="Ude",(Tabel1[[#This Row],[Bredde ude]]/100)*(Tabel1[[#This Row],[Dybde ude]]/100)*Tabel1[[#This Row],[Antal]],0)</f>
        <v>0</v>
      </c>
      <c r="L794" s="103">
        <f>Tabel1[[#This Row],[Bredde inde]]*Tabel1[[#This Row],[Antal]]</f>
        <v>0.5</v>
      </c>
    </row>
    <row r="795" spans="1:12" x14ac:dyDescent="0.25">
      <c r="A795" s="4" t="s">
        <v>1433</v>
      </c>
      <c r="B795" s="98" t="s">
        <v>1475</v>
      </c>
      <c r="C795" s="99">
        <v>1</v>
      </c>
      <c r="D795" s="98" t="s">
        <v>56</v>
      </c>
      <c r="E795" s="98" t="s">
        <v>11</v>
      </c>
      <c r="F795" s="98" t="s">
        <v>713</v>
      </c>
      <c r="G795" s="9"/>
      <c r="H795" s="9"/>
      <c r="I795" s="107">
        <v>0.5</v>
      </c>
      <c r="J795" s="14"/>
      <c r="K795" s="15">
        <f>IF(Tabel1[[#This Row],[Inde eller ude?]]="Ude",(Tabel1[[#This Row],[Bredde ude]]/100)*(Tabel1[[#This Row],[Dybde ude]]/100)*Tabel1[[#This Row],[Antal]],0)</f>
        <v>0</v>
      </c>
      <c r="L795" s="103">
        <f>Tabel1[[#This Row],[Bredde inde]]*Tabel1[[#This Row],[Antal]]</f>
        <v>0.5</v>
      </c>
    </row>
    <row r="796" spans="1:12" x14ac:dyDescent="0.25">
      <c r="A796" s="4" t="s">
        <v>570</v>
      </c>
      <c r="B796" s="9" t="s">
        <v>0</v>
      </c>
      <c r="C796" s="13">
        <v>6</v>
      </c>
      <c r="D796" s="9" t="s">
        <v>1434</v>
      </c>
      <c r="E796" s="9" t="s">
        <v>15</v>
      </c>
      <c r="F796" s="9" t="s">
        <v>714</v>
      </c>
      <c r="G796" s="14">
        <v>200</v>
      </c>
      <c r="H796" s="14">
        <v>473</v>
      </c>
      <c r="I796" s="14"/>
      <c r="J796" s="14"/>
      <c r="K796" s="15">
        <f>IF(Tabel1[[#This Row],[Inde eller ude?]]="Ude",(Tabel1[[#This Row],[Bredde ude]]/100)*(Tabel1[[#This Row],[Dybde ude]]/100)*Tabel1[[#This Row],[Antal]],0)</f>
        <v>56.760000000000005</v>
      </c>
      <c r="L796" s="103">
        <f>Tabel1[[#This Row],[Bredde inde]]*Tabel1[[#This Row],[Antal]]</f>
        <v>0</v>
      </c>
    </row>
    <row r="797" spans="1:12" x14ac:dyDescent="0.25">
      <c r="A797" s="4" t="s">
        <v>571</v>
      </c>
      <c r="B797" s="9" t="s">
        <v>1</v>
      </c>
      <c r="C797" s="13">
        <v>3</v>
      </c>
      <c r="D797" s="9" t="s">
        <v>54</v>
      </c>
      <c r="E797" s="98" t="s">
        <v>11</v>
      </c>
      <c r="F797" s="9" t="s">
        <v>713</v>
      </c>
      <c r="G797" s="9"/>
      <c r="H797" s="9"/>
      <c r="I797" s="107">
        <v>1.1000000000000001</v>
      </c>
      <c r="J797" s="14"/>
      <c r="K797" s="15">
        <f>IF(Tabel1[[#This Row],[Inde eller ude?]]="Ude",(Tabel1[[#This Row],[Bredde ude]]/100)*(Tabel1[[#This Row],[Dybde ude]]/100)*Tabel1[[#This Row],[Antal]],0)</f>
        <v>0</v>
      </c>
      <c r="L797" s="103">
        <f>Tabel1[[#This Row],[Bredde inde]]*Tabel1[[#This Row],[Antal]]</f>
        <v>3.3000000000000003</v>
      </c>
    </row>
    <row r="798" spans="1:12" x14ac:dyDescent="0.25">
      <c r="A798" s="4" t="s">
        <v>572</v>
      </c>
      <c r="B798" s="9" t="s">
        <v>2</v>
      </c>
      <c r="C798" s="13">
        <v>1</v>
      </c>
      <c r="D798" s="9" t="s">
        <v>54</v>
      </c>
      <c r="E798" s="98" t="s">
        <v>11</v>
      </c>
      <c r="F798" s="9" t="s">
        <v>713</v>
      </c>
      <c r="G798" s="9"/>
      <c r="H798" s="9"/>
      <c r="I798" s="107">
        <v>1.1000000000000001</v>
      </c>
      <c r="J798" s="14"/>
      <c r="K798" s="15">
        <f>IF(Tabel1[[#This Row],[Inde eller ude?]]="Ude",(Tabel1[[#This Row],[Bredde ude]]/100)*(Tabel1[[#This Row],[Dybde ude]]/100)*Tabel1[[#This Row],[Antal]],0)</f>
        <v>0</v>
      </c>
      <c r="L798" s="103">
        <f>Tabel1[[#This Row],[Bredde inde]]*Tabel1[[#This Row],[Antal]]</f>
        <v>1.1000000000000001</v>
      </c>
    </row>
    <row r="799" spans="1:12" x14ac:dyDescent="0.25">
      <c r="A799" s="4" t="s">
        <v>573</v>
      </c>
      <c r="B799" s="9" t="s">
        <v>4</v>
      </c>
      <c r="C799" s="13">
        <v>1</v>
      </c>
      <c r="D799" s="9" t="s">
        <v>55</v>
      </c>
      <c r="E799" s="9" t="s">
        <v>11</v>
      </c>
      <c r="F799" s="9" t="s">
        <v>713</v>
      </c>
      <c r="G799" s="9"/>
      <c r="H799" s="9"/>
      <c r="I799" s="107">
        <v>1.1000000000000001</v>
      </c>
      <c r="J799" s="14"/>
      <c r="K799" s="15">
        <f>IF(Tabel1[[#This Row],[Inde eller ude?]]="Ude",(Tabel1[[#This Row],[Bredde ude]]/100)*(Tabel1[[#This Row],[Dybde ude]]/100)*Tabel1[[#This Row],[Antal]],0)</f>
        <v>0</v>
      </c>
      <c r="L799" s="103">
        <f>Tabel1[[#This Row],[Bredde inde]]*Tabel1[[#This Row],[Antal]]</f>
        <v>1.1000000000000001</v>
      </c>
    </row>
    <row r="800" spans="1:12" x14ac:dyDescent="0.25">
      <c r="A800" s="4" t="s">
        <v>574</v>
      </c>
      <c r="B800" s="9" t="s">
        <v>5</v>
      </c>
      <c r="C800" s="13">
        <v>1</v>
      </c>
      <c r="D800" s="9" t="s">
        <v>54</v>
      </c>
      <c r="E800" s="9" t="s">
        <v>11</v>
      </c>
      <c r="F800" s="9" t="s">
        <v>713</v>
      </c>
      <c r="G800" s="9"/>
      <c r="H800" s="9"/>
      <c r="I800" s="107">
        <v>1.1000000000000001</v>
      </c>
      <c r="J800" s="14"/>
      <c r="K800" s="15">
        <f>IF(Tabel1[[#This Row],[Inde eller ude?]]="Ude",(Tabel1[[#This Row],[Bredde ude]]/100)*(Tabel1[[#This Row],[Dybde ude]]/100)*Tabel1[[#This Row],[Antal]],0)</f>
        <v>0</v>
      </c>
      <c r="L800" s="103">
        <f>Tabel1[[#This Row],[Bredde inde]]*Tabel1[[#This Row],[Antal]]</f>
        <v>1.1000000000000001</v>
      </c>
    </row>
    <row r="801" spans="1:12" x14ac:dyDescent="0.25">
      <c r="A801" s="4" t="s">
        <v>575</v>
      </c>
      <c r="B801" s="98" t="s">
        <v>1147</v>
      </c>
      <c r="C801" s="13">
        <v>2</v>
      </c>
      <c r="D801" s="98" t="s">
        <v>54</v>
      </c>
      <c r="E801" s="9" t="s">
        <v>11</v>
      </c>
      <c r="F801" s="9" t="s">
        <v>713</v>
      </c>
      <c r="G801" s="9"/>
      <c r="H801" s="9"/>
      <c r="I801" s="107">
        <v>1.1000000000000001</v>
      </c>
      <c r="J801" s="14"/>
      <c r="K801" s="15">
        <f>IF(Tabel1[[#This Row],[Inde eller ude?]]="Ude",(Tabel1[[#This Row],[Bredde ude]]/100)*(Tabel1[[#This Row],[Dybde ude]]/100)*Tabel1[[#This Row],[Antal]],0)</f>
        <v>0</v>
      </c>
      <c r="L801" s="103">
        <f>Tabel1[[#This Row],[Bredde inde]]*Tabel1[[#This Row],[Antal]]</f>
        <v>2.2000000000000002</v>
      </c>
    </row>
    <row r="802" spans="1:12" x14ac:dyDescent="0.25">
      <c r="A802" s="4" t="s">
        <v>944</v>
      </c>
      <c r="B802" s="98" t="s">
        <v>1294</v>
      </c>
      <c r="C802" s="13">
        <v>1</v>
      </c>
      <c r="D802" s="9" t="s">
        <v>690</v>
      </c>
      <c r="E802" s="9" t="s">
        <v>11</v>
      </c>
      <c r="F802" s="9" t="s">
        <v>713</v>
      </c>
      <c r="G802" s="9"/>
      <c r="H802" s="9"/>
      <c r="I802" s="107">
        <v>0.5</v>
      </c>
      <c r="J802" s="16"/>
      <c r="K802" s="15">
        <f>IF(Tabel1[[#This Row],[Inde eller ude?]]="Ude",(Tabel1[[#This Row],[Bredde ude]]/100)*(Tabel1[[#This Row],[Dybde ude]]/100)*Tabel1[[#This Row],[Antal]],0)</f>
        <v>0</v>
      </c>
      <c r="L802" s="103">
        <f>Tabel1[[#This Row],[Bredde inde]]*Tabel1[[#This Row],[Antal]]</f>
        <v>0.5</v>
      </c>
    </row>
    <row r="803" spans="1:12" x14ac:dyDescent="0.25">
      <c r="A803" s="4" t="s">
        <v>576</v>
      </c>
      <c r="B803" s="9" t="s">
        <v>7</v>
      </c>
      <c r="C803" s="13">
        <v>1</v>
      </c>
      <c r="D803" s="9" t="s">
        <v>54</v>
      </c>
      <c r="E803" s="9" t="s">
        <v>11</v>
      </c>
      <c r="F803" s="9" t="s">
        <v>713</v>
      </c>
      <c r="G803" s="9"/>
      <c r="H803" s="9"/>
      <c r="I803" s="107">
        <v>1.1000000000000001</v>
      </c>
      <c r="J803" s="14"/>
      <c r="K803" s="15">
        <f>IF(Tabel1[[#This Row],[Inde eller ude?]]="Ude",(Tabel1[[#This Row],[Bredde ude]]/100)*(Tabel1[[#This Row],[Dybde ude]]/100)*Tabel1[[#This Row],[Antal]],0)</f>
        <v>0</v>
      </c>
      <c r="L803" s="103">
        <f>Tabel1[[#This Row],[Bredde inde]]*Tabel1[[#This Row],[Antal]]</f>
        <v>1.1000000000000001</v>
      </c>
    </row>
    <row r="804" spans="1:12" x14ac:dyDescent="0.25">
      <c r="A804" s="4" t="s">
        <v>1435</v>
      </c>
      <c r="B804" s="9" t="s">
        <v>6</v>
      </c>
      <c r="C804" s="13">
        <v>3</v>
      </c>
      <c r="D804" s="98" t="s">
        <v>56</v>
      </c>
      <c r="E804" s="98" t="s">
        <v>1177</v>
      </c>
      <c r="F804" s="9" t="s">
        <v>713</v>
      </c>
      <c r="G804" s="9"/>
      <c r="H804" s="9"/>
      <c r="I804" s="107">
        <v>0.5</v>
      </c>
      <c r="J804" s="101"/>
      <c r="K804" s="15">
        <f>IF(Tabel1[[#This Row],[Inde eller ude?]]="Ude",(Tabel1[[#This Row],[Bredde ude]]/100)*(Tabel1[[#This Row],[Dybde ude]]/100)*Tabel1[[#This Row],[Antal]],0)</f>
        <v>0</v>
      </c>
      <c r="L804" s="103">
        <f>Tabel1[[#This Row],[Bredde inde]]*Tabel1[[#This Row],[Antal]]</f>
        <v>1.5</v>
      </c>
    </row>
    <row r="805" spans="1:12" x14ac:dyDescent="0.25">
      <c r="A805" s="4" t="s">
        <v>1436</v>
      </c>
      <c r="B805" s="9" t="s">
        <v>8</v>
      </c>
      <c r="C805" s="13">
        <v>1</v>
      </c>
      <c r="D805" s="9" t="s">
        <v>54</v>
      </c>
      <c r="E805" s="9" t="s">
        <v>11</v>
      </c>
      <c r="F805" s="9" t="s">
        <v>713</v>
      </c>
      <c r="G805" s="9"/>
      <c r="H805" s="9"/>
      <c r="I805" s="107">
        <v>1.1000000000000001</v>
      </c>
      <c r="J805" s="14"/>
      <c r="K805" s="15">
        <f>IF(Tabel1[[#This Row],[Inde eller ude?]]="Ude",(Tabel1[[#This Row],[Bredde ude]]/100)*(Tabel1[[#This Row],[Dybde ude]]/100)*Tabel1[[#This Row],[Antal]],0)</f>
        <v>0</v>
      </c>
      <c r="L805" s="103">
        <f>Tabel1[[#This Row],[Bredde inde]]*Tabel1[[#This Row],[Antal]]</f>
        <v>1.1000000000000001</v>
      </c>
    </row>
    <row r="806" spans="1:12" x14ac:dyDescent="0.25">
      <c r="A806" s="4" t="s">
        <v>577</v>
      </c>
      <c r="B806" s="98" t="s">
        <v>1445</v>
      </c>
      <c r="C806" s="13">
        <v>1</v>
      </c>
      <c r="D806" s="9" t="s">
        <v>56</v>
      </c>
      <c r="E806" s="9" t="s">
        <v>11</v>
      </c>
      <c r="F806" s="9" t="s">
        <v>713</v>
      </c>
      <c r="G806" s="9"/>
      <c r="H806" s="9"/>
      <c r="I806" s="107">
        <v>0.5</v>
      </c>
      <c r="J806" s="101"/>
      <c r="K806" s="15">
        <f>IF(Tabel1[[#This Row],[Inde eller ude?]]="Ude",(Tabel1[[#This Row],[Bredde ude]]/100)*(Tabel1[[#This Row],[Dybde ude]]/100)*Tabel1[[#This Row],[Antal]],0)</f>
        <v>0</v>
      </c>
      <c r="L806" s="103">
        <f>Tabel1[[#This Row],[Bredde inde]]*Tabel1[[#This Row],[Antal]]</f>
        <v>0.5</v>
      </c>
    </row>
    <row r="807" spans="1:12" x14ac:dyDescent="0.25">
      <c r="A807" s="4" t="s">
        <v>578</v>
      </c>
      <c r="B807" s="98" t="s">
        <v>1476</v>
      </c>
      <c r="C807" s="13">
        <v>1</v>
      </c>
      <c r="D807" s="9" t="s">
        <v>56</v>
      </c>
      <c r="E807" s="9" t="s">
        <v>11</v>
      </c>
      <c r="F807" s="9" t="s">
        <v>713</v>
      </c>
      <c r="G807" s="9"/>
      <c r="H807" s="9"/>
      <c r="I807" s="17">
        <v>0.5</v>
      </c>
      <c r="J807" s="17"/>
      <c r="K807" s="15">
        <f>IF(Tabel1[[#This Row],[Inde eller ude?]]="Ude",(Tabel1[[#This Row],[Bredde ude]]/100)*(Tabel1[[#This Row],[Dybde ude]]/100)*Tabel1[[#This Row],[Antal]],0)</f>
        <v>0</v>
      </c>
      <c r="L807" s="103">
        <f>Tabel1[[#This Row],[Bredde inde]]*Tabel1[[#This Row],[Antal]]</f>
        <v>0.5</v>
      </c>
    </row>
    <row r="808" spans="1:12" x14ac:dyDescent="0.25">
      <c r="A808" s="4" t="s">
        <v>579</v>
      </c>
      <c r="B808" s="98" t="s">
        <v>1475</v>
      </c>
      <c r="C808" s="99">
        <v>1</v>
      </c>
      <c r="D808" s="98" t="s">
        <v>56</v>
      </c>
      <c r="E808" s="98" t="s">
        <v>11</v>
      </c>
      <c r="F808" s="98" t="s">
        <v>713</v>
      </c>
      <c r="G808" s="9"/>
      <c r="H808" s="9"/>
      <c r="I808" s="107">
        <v>0.5</v>
      </c>
      <c r="J808" s="17"/>
      <c r="K808" s="15">
        <f>IF(Tabel1[[#This Row],[Inde eller ude?]]="Ude",(Tabel1[[#This Row],[Bredde ude]]/100)*(Tabel1[[#This Row],[Dybde ude]]/100)*Tabel1[[#This Row],[Antal]],0)</f>
        <v>0</v>
      </c>
      <c r="L808" s="103">
        <f>Tabel1[[#This Row],[Bredde inde]]*Tabel1[[#This Row],[Antal]]</f>
        <v>0.5</v>
      </c>
    </row>
    <row r="809" spans="1:12" x14ac:dyDescent="0.25">
      <c r="A809" s="4" t="s">
        <v>580</v>
      </c>
      <c r="B809" s="98" t="s">
        <v>0</v>
      </c>
      <c r="C809" s="13">
        <v>1</v>
      </c>
      <c r="D809" s="9" t="s">
        <v>57</v>
      </c>
      <c r="E809" s="98" t="s">
        <v>1177</v>
      </c>
      <c r="F809" s="9" t="s">
        <v>713</v>
      </c>
      <c r="G809" s="9"/>
      <c r="H809" s="9"/>
      <c r="I809" s="107">
        <v>0.5</v>
      </c>
      <c r="J809" s="14"/>
      <c r="K809" s="15">
        <f>IF(Tabel1[[#This Row],[Inde eller ude?]]="Ude",(Tabel1[[#This Row],[Bredde ude]]/100)*(Tabel1[[#This Row],[Dybde ude]]/100)*Tabel1[[#This Row],[Antal]],0)</f>
        <v>0</v>
      </c>
      <c r="L809" s="103">
        <f>Tabel1[[#This Row],[Bredde inde]]*Tabel1[[#This Row],[Antal]]</f>
        <v>0.5</v>
      </c>
    </row>
    <row r="810" spans="1:12" x14ac:dyDescent="0.25">
      <c r="A810" s="4" t="s">
        <v>581</v>
      </c>
      <c r="B810" s="9" t="s">
        <v>1</v>
      </c>
      <c r="C810" s="13">
        <v>1</v>
      </c>
      <c r="D810" s="9" t="s">
        <v>57</v>
      </c>
      <c r="E810" s="9" t="s">
        <v>11</v>
      </c>
      <c r="F810" s="9" t="s">
        <v>713</v>
      </c>
      <c r="G810" s="9"/>
      <c r="H810" s="9"/>
      <c r="I810" s="107">
        <v>0.5</v>
      </c>
      <c r="J810" s="14"/>
      <c r="K810" s="15">
        <f>IF(Tabel1[[#This Row],[Inde eller ude?]]="Ude",(Tabel1[[#This Row],[Bredde ude]]/100)*(Tabel1[[#This Row],[Dybde ude]]/100)*Tabel1[[#This Row],[Antal]],0)</f>
        <v>0</v>
      </c>
      <c r="L810" s="103">
        <f>Tabel1[[#This Row],[Bredde inde]]*Tabel1[[#This Row],[Antal]]</f>
        <v>0.5</v>
      </c>
    </row>
    <row r="811" spans="1:12" x14ac:dyDescent="0.25">
      <c r="A811" s="4" t="s">
        <v>582</v>
      </c>
      <c r="B811" s="9" t="s">
        <v>2</v>
      </c>
      <c r="C811" s="13">
        <v>1</v>
      </c>
      <c r="D811" s="9" t="s">
        <v>57</v>
      </c>
      <c r="E811" s="9" t="s">
        <v>11</v>
      </c>
      <c r="F811" s="9" t="s">
        <v>713</v>
      </c>
      <c r="G811" s="9"/>
      <c r="H811" s="9"/>
      <c r="I811" s="107">
        <v>0.5</v>
      </c>
      <c r="J811" s="14"/>
      <c r="K811" s="15">
        <f>IF(Tabel1[[#This Row],[Inde eller ude?]]="Ude",(Tabel1[[#This Row],[Bredde ude]]/100)*(Tabel1[[#This Row],[Dybde ude]]/100)*Tabel1[[#This Row],[Antal]],0)</f>
        <v>0</v>
      </c>
      <c r="L811" s="103">
        <f>Tabel1[[#This Row],[Bredde inde]]*Tabel1[[#This Row],[Antal]]</f>
        <v>0.5</v>
      </c>
    </row>
    <row r="812" spans="1:12" x14ac:dyDescent="0.25">
      <c r="A812" s="4" t="s">
        <v>583</v>
      </c>
      <c r="B812" s="9" t="s">
        <v>4</v>
      </c>
      <c r="C812" s="13">
        <v>1</v>
      </c>
      <c r="D812" s="9" t="s">
        <v>57</v>
      </c>
      <c r="E812" s="9" t="s">
        <v>11</v>
      </c>
      <c r="F812" s="9" t="s">
        <v>713</v>
      </c>
      <c r="G812" s="9"/>
      <c r="H812" s="9"/>
      <c r="I812" s="107">
        <v>0.5</v>
      </c>
      <c r="J812" s="14"/>
      <c r="K812" s="15">
        <f>IF(Tabel1[[#This Row],[Inde eller ude?]]="Ude",(Tabel1[[#This Row],[Bredde ude]]/100)*(Tabel1[[#This Row],[Dybde ude]]/100)*Tabel1[[#This Row],[Antal]],0)</f>
        <v>0</v>
      </c>
      <c r="L812" s="103">
        <f>Tabel1[[#This Row],[Bredde inde]]*Tabel1[[#This Row],[Antal]]</f>
        <v>0.5</v>
      </c>
    </row>
    <row r="813" spans="1:12" x14ac:dyDescent="0.25">
      <c r="A813" s="4" t="s">
        <v>584</v>
      </c>
      <c r="B813" s="9" t="s">
        <v>5</v>
      </c>
      <c r="C813" s="13">
        <v>1</v>
      </c>
      <c r="D813" s="9" t="s">
        <v>57</v>
      </c>
      <c r="E813" s="9" t="s">
        <v>11</v>
      </c>
      <c r="F813" s="9" t="s">
        <v>713</v>
      </c>
      <c r="G813" s="9"/>
      <c r="H813" s="9"/>
      <c r="I813" s="107">
        <v>0.5</v>
      </c>
      <c r="J813" s="14"/>
      <c r="K813" s="15">
        <f>IF(Tabel1[[#This Row],[Inde eller ude?]]="Ude",(Tabel1[[#This Row],[Bredde ude]]/100)*(Tabel1[[#This Row],[Dybde ude]]/100)*Tabel1[[#This Row],[Antal]],0)</f>
        <v>0</v>
      </c>
      <c r="L813" s="103">
        <f>Tabel1[[#This Row],[Bredde inde]]*Tabel1[[#This Row],[Antal]]</f>
        <v>0.5</v>
      </c>
    </row>
    <row r="814" spans="1:12" x14ac:dyDescent="0.25">
      <c r="A814" s="4" t="s">
        <v>585</v>
      </c>
      <c r="B814" s="98" t="s">
        <v>1147</v>
      </c>
      <c r="C814" s="13">
        <v>1</v>
      </c>
      <c r="D814" s="98" t="s">
        <v>54</v>
      </c>
      <c r="E814" s="9" t="s">
        <v>11</v>
      </c>
      <c r="F814" s="9" t="s">
        <v>713</v>
      </c>
      <c r="G814" s="9"/>
      <c r="H814" s="9"/>
      <c r="I814" s="107">
        <v>1.1000000000000001</v>
      </c>
      <c r="J814" s="14"/>
      <c r="K814" s="15">
        <f>IF(Tabel1[[#This Row],[Inde eller ude?]]="Ude",(Tabel1[[#This Row],[Bredde ude]]/100)*(Tabel1[[#This Row],[Dybde ude]]/100)*Tabel1[[#This Row],[Antal]],0)</f>
        <v>0</v>
      </c>
      <c r="L814" s="103">
        <f>Tabel1[[#This Row],[Bredde inde]]*Tabel1[[#This Row],[Antal]]</f>
        <v>1.1000000000000001</v>
      </c>
    </row>
    <row r="815" spans="1:12" x14ac:dyDescent="0.25">
      <c r="A815" s="4" t="s">
        <v>945</v>
      </c>
      <c r="B815" s="98" t="s">
        <v>1294</v>
      </c>
      <c r="C815" s="13">
        <v>1</v>
      </c>
      <c r="D815" s="9" t="s">
        <v>690</v>
      </c>
      <c r="E815" s="9" t="s">
        <v>11</v>
      </c>
      <c r="F815" s="9" t="s">
        <v>713</v>
      </c>
      <c r="G815" s="9"/>
      <c r="H815" s="9"/>
      <c r="I815" s="107">
        <v>0.5</v>
      </c>
      <c r="J815" s="16"/>
      <c r="K815" s="15">
        <f>IF(Tabel1[[#This Row],[Inde eller ude?]]="Ude",(Tabel1[[#This Row],[Bredde ude]]/100)*(Tabel1[[#This Row],[Dybde ude]]/100)*Tabel1[[#This Row],[Antal]],0)</f>
        <v>0</v>
      </c>
      <c r="L815" s="103">
        <f>Tabel1[[#This Row],[Bredde inde]]*Tabel1[[#This Row],[Antal]]</f>
        <v>0.5</v>
      </c>
    </row>
    <row r="816" spans="1:12" x14ac:dyDescent="0.25">
      <c r="A816" s="4" t="s">
        <v>586</v>
      </c>
      <c r="B816" s="9" t="s">
        <v>7</v>
      </c>
      <c r="C816" s="13">
        <v>1</v>
      </c>
      <c r="D816" s="9" t="s">
        <v>1164</v>
      </c>
      <c r="E816" s="9" t="s">
        <v>11</v>
      </c>
      <c r="F816" s="9" t="s">
        <v>713</v>
      </c>
      <c r="G816" s="9"/>
      <c r="H816" s="9"/>
      <c r="I816" s="107">
        <v>0.5</v>
      </c>
      <c r="J816" s="16"/>
      <c r="K816" s="15">
        <f>IF(Tabel1[[#This Row],[Inde eller ude?]]="Ude",(Tabel1[[#This Row],[Bredde ude]]/100)*(Tabel1[[#This Row],[Dybde ude]]/100)*Tabel1[[#This Row],[Antal]],0)</f>
        <v>0</v>
      </c>
      <c r="L816" s="103">
        <f>Tabel1[[#This Row],[Bredde inde]]*Tabel1[[#This Row],[Antal]]</f>
        <v>0.5</v>
      </c>
    </row>
    <row r="817" spans="1:12" x14ac:dyDescent="0.25">
      <c r="A817" s="4" t="s">
        <v>1181</v>
      </c>
      <c r="B817" s="98" t="s">
        <v>1475</v>
      </c>
      <c r="C817" s="99">
        <v>1</v>
      </c>
      <c r="D817" s="98" t="s">
        <v>56</v>
      </c>
      <c r="E817" s="98" t="s">
        <v>11</v>
      </c>
      <c r="F817" s="98" t="s">
        <v>713</v>
      </c>
      <c r="G817" s="9"/>
      <c r="H817" s="9"/>
      <c r="I817" s="107">
        <v>0.5</v>
      </c>
      <c r="J817" s="16"/>
      <c r="K817" s="15">
        <f>IF(Tabel1[[#This Row],[Inde eller ude?]]="Ude",(Tabel1[[#This Row],[Bredde ude]]/100)*(Tabel1[[#This Row],[Dybde ude]]/100)*Tabel1[[#This Row],[Antal]],0)</f>
        <v>0</v>
      </c>
      <c r="L817" s="103">
        <f>Tabel1[[#This Row],[Bredde inde]]*Tabel1[[#This Row],[Antal]]</f>
        <v>0.5</v>
      </c>
    </row>
    <row r="818" spans="1:12" x14ac:dyDescent="0.25">
      <c r="A818" s="4" t="s">
        <v>587</v>
      </c>
      <c r="B818" s="98" t="s">
        <v>0</v>
      </c>
      <c r="C818" s="13">
        <v>3</v>
      </c>
      <c r="D818" s="9" t="s">
        <v>58</v>
      </c>
      <c r="E818" s="98" t="s">
        <v>1177</v>
      </c>
      <c r="F818" s="9" t="s">
        <v>713</v>
      </c>
      <c r="G818" s="9"/>
      <c r="H818" s="9"/>
      <c r="I818" s="107">
        <v>1.1000000000000001</v>
      </c>
      <c r="J818" s="14"/>
      <c r="K818" s="15">
        <f>IF(Tabel1[[#This Row],[Inde eller ude?]]="Ude",(Tabel1[[#This Row],[Bredde ude]]/100)*(Tabel1[[#This Row],[Dybde ude]]/100)*Tabel1[[#This Row],[Antal]],0)</f>
        <v>0</v>
      </c>
      <c r="L818" s="103">
        <f>Tabel1[[#This Row],[Bredde inde]]*Tabel1[[#This Row],[Antal]]</f>
        <v>3.3000000000000003</v>
      </c>
    </row>
    <row r="819" spans="1:12" x14ac:dyDescent="0.25">
      <c r="A819" s="4" t="s">
        <v>588</v>
      </c>
      <c r="B819" s="9" t="s">
        <v>1</v>
      </c>
      <c r="C819" s="13">
        <v>1</v>
      </c>
      <c r="D819" s="9" t="s">
        <v>54</v>
      </c>
      <c r="E819" s="98" t="s">
        <v>11</v>
      </c>
      <c r="F819" s="9" t="s">
        <v>713</v>
      </c>
      <c r="G819" s="9"/>
      <c r="H819" s="9"/>
      <c r="I819" s="107">
        <v>1.1000000000000001</v>
      </c>
      <c r="J819" s="14"/>
      <c r="K819" s="15">
        <f>IF(Tabel1[[#This Row],[Inde eller ude?]]="Ude",(Tabel1[[#This Row],[Bredde ude]]/100)*(Tabel1[[#This Row],[Dybde ude]]/100)*Tabel1[[#This Row],[Antal]],0)</f>
        <v>0</v>
      </c>
      <c r="L819" s="103">
        <f>Tabel1[[#This Row],[Bredde inde]]*Tabel1[[#This Row],[Antal]]</f>
        <v>1.1000000000000001</v>
      </c>
    </row>
    <row r="820" spans="1:12" x14ac:dyDescent="0.25">
      <c r="A820" s="4" t="s">
        <v>589</v>
      </c>
      <c r="B820" s="9" t="s">
        <v>2</v>
      </c>
      <c r="C820" s="13">
        <v>1</v>
      </c>
      <c r="D820" s="9" t="s">
        <v>54</v>
      </c>
      <c r="E820" s="98" t="s">
        <v>11</v>
      </c>
      <c r="F820" s="9" t="s">
        <v>713</v>
      </c>
      <c r="G820" s="9"/>
      <c r="H820" s="9"/>
      <c r="I820" s="107">
        <v>1.1000000000000001</v>
      </c>
      <c r="J820" s="14"/>
      <c r="K820" s="15">
        <f>IF(Tabel1[[#This Row],[Inde eller ude?]]="Ude",(Tabel1[[#This Row],[Bredde ude]]/100)*(Tabel1[[#This Row],[Dybde ude]]/100)*Tabel1[[#This Row],[Antal]],0)</f>
        <v>0</v>
      </c>
      <c r="L820" s="103">
        <f>Tabel1[[#This Row],[Bredde inde]]*Tabel1[[#This Row],[Antal]]</f>
        <v>1.1000000000000001</v>
      </c>
    </row>
    <row r="821" spans="1:12" x14ac:dyDescent="0.25">
      <c r="A821" s="4" t="s">
        <v>590</v>
      </c>
      <c r="B821" s="9" t="s">
        <v>36</v>
      </c>
      <c r="C821" s="13">
        <v>1</v>
      </c>
      <c r="D821" s="9" t="s">
        <v>54</v>
      </c>
      <c r="E821" s="9" t="s">
        <v>11</v>
      </c>
      <c r="F821" s="9" t="s">
        <v>713</v>
      </c>
      <c r="G821" s="9"/>
      <c r="H821" s="9"/>
      <c r="I821" s="107">
        <v>1.1000000000000001</v>
      </c>
      <c r="J821" s="14"/>
      <c r="K821" s="15">
        <f>IF(Tabel1[[#This Row],[Inde eller ude?]]="Ude",(Tabel1[[#This Row],[Bredde ude]]/100)*(Tabel1[[#This Row],[Dybde ude]]/100)*Tabel1[[#This Row],[Antal]],0)</f>
        <v>0</v>
      </c>
      <c r="L821" s="103">
        <f>Tabel1[[#This Row],[Bredde inde]]*Tabel1[[#This Row],[Antal]]</f>
        <v>1.1000000000000001</v>
      </c>
    </row>
    <row r="822" spans="1:12" x14ac:dyDescent="0.25">
      <c r="A822" s="4" t="s">
        <v>591</v>
      </c>
      <c r="B822" s="9" t="s">
        <v>4</v>
      </c>
      <c r="C822" s="13">
        <v>1</v>
      </c>
      <c r="D822" s="9" t="s">
        <v>57</v>
      </c>
      <c r="E822" s="9" t="s">
        <v>11</v>
      </c>
      <c r="F822" s="9" t="s">
        <v>713</v>
      </c>
      <c r="G822" s="9"/>
      <c r="H822" s="9"/>
      <c r="I822" s="107">
        <v>0.5</v>
      </c>
      <c r="J822" s="14"/>
      <c r="K822" s="15">
        <f>IF(Tabel1[[#This Row],[Inde eller ude?]]="Ude",(Tabel1[[#This Row],[Bredde ude]]/100)*(Tabel1[[#This Row],[Dybde ude]]/100)*Tabel1[[#This Row],[Antal]],0)</f>
        <v>0</v>
      </c>
      <c r="L822" s="103">
        <f>Tabel1[[#This Row],[Bredde inde]]*Tabel1[[#This Row],[Antal]]</f>
        <v>0.5</v>
      </c>
    </row>
    <row r="823" spans="1:12" x14ac:dyDescent="0.25">
      <c r="A823" s="4" t="s">
        <v>592</v>
      </c>
      <c r="B823" s="9" t="s">
        <v>5</v>
      </c>
      <c r="C823" s="13">
        <v>1</v>
      </c>
      <c r="D823" s="9" t="s">
        <v>57</v>
      </c>
      <c r="E823" s="9" t="s">
        <v>11</v>
      </c>
      <c r="F823" s="9" t="s">
        <v>713</v>
      </c>
      <c r="G823" s="9"/>
      <c r="H823" s="9"/>
      <c r="I823" s="107">
        <v>0.5</v>
      </c>
      <c r="J823" s="14"/>
      <c r="K823" s="15">
        <f>IF(Tabel1[[#This Row],[Inde eller ude?]]="Ude",(Tabel1[[#This Row],[Bredde ude]]/100)*(Tabel1[[#This Row],[Dybde ude]]/100)*Tabel1[[#This Row],[Antal]],0)</f>
        <v>0</v>
      </c>
      <c r="L823" s="103">
        <f>Tabel1[[#This Row],[Bredde inde]]*Tabel1[[#This Row],[Antal]]</f>
        <v>0.5</v>
      </c>
    </row>
    <row r="824" spans="1:12" x14ac:dyDescent="0.25">
      <c r="A824" s="4" t="s">
        <v>593</v>
      </c>
      <c r="B824" s="98" t="s">
        <v>1147</v>
      </c>
      <c r="C824" s="13">
        <v>1</v>
      </c>
      <c r="D824" s="98" t="s">
        <v>54</v>
      </c>
      <c r="E824" s="9" t="s">
        <v>11</v>
      </c>
      <c r="F824" s="9" t="s">
        <v>713</v>
      </c>
      <c r="G824" s="9"/>
      <c r="H824" s="9"/>
      <c r="I824" s="107">
        <v>1.1000000000000001</v>
      </c>
      <c r="J824" s="14"/>
      <c r="K824" s="15">
        <f>IF(Tabel1[[#This Row],[Inde eller ude?]]="Ude",(Tabel1[[#This Row],[Bredde ude]]/100)*(Tabel1[[#This Row],[Dybde ude]]/100)*Tabel1[[#This Row],[Antal]],0)</f>
        <v>0</v>
      </c>
      <c r="L824" s="103">
        <f>Tabel1[[#This Row],[Bredde inde]]*Tabel1[[#This Row],[Antal]]</f>
        <v>1.1000000000000001</v>
      </c>
    </row>
    <row r="825" spans="1:12" x14ac:dyDescent="0.25">
      <c r="A825" s="4" t="s">
        <v>919</v>
      </c>
      <c r="B825" s="9" t="s">
        <v>21</v>
      </c>
      <c r="C825" s="13">
        <v>1</v>
      </c>
      <c r="D825" s="9" t="s">
        <v>59</v>
      </c>
      <c r="E825" s="9" t="s">
        <v>11</v>
      </c>
      <c r="F825" s="9" t="s">
        <v>713</v>
      </c>
      <c r="G825" s="9"/>
      <c r="H825" s="9"/>
      <c r="I825" s="107">
        <v>0.5</v>
      </c>
      <c r="J825" s="14"/>
      <c r="K825" s="15">
        <f>IF(Tabel1[[#This Row],[Inde eller ude?]]="Ude",(Tabel1[[#This Row],[Bredde ude]]/100)*(Tabel1[[#This Row],[Dybde ude]]/100)*Tabel1[[#This Row],[Antal]],0)</f>
        <v>0</v>
      </c>
      <c r="L825" s="103">
        <f>Tabel1[[#This Row],[Bredde inde]]*Tabel1[[#This Row],[Antal]]</f>
        <v>0.5</v>
      </c>
    </row>
    <row r="826" spans="1:12" x14ac:dyDescent="0.25">
      <c r="A826" s="4" t="s">
        <v>594</v>
      </c>
      <c r="B826" s="98" t="s">
        <v>1294</v>
      </c>
      <c r="C826" s="13">
        <v>1</v>
      </c>
      <c r="D826" s="9" t="s">
        <v>690</v>
      </c>
      <c r="E826" s="9" t="s">
        <v>11</v>
      </c>
      <c r="F826" s="9" t="s">
        <v>713</v>
      </c>
      <c r="G826" s="9"/>
      <c r="H826" s="9"/>
      <c r="I826" s="107">
        <v>0.5</v>
      </c>
      <c r="J826" s="16"/>
      <c r="K826" s="15">
        <f>IF(Tabel1[[#This Row],[Inde eller ude?]]="Ude",(Tabel1[[#This Row],[Bredde ude]]/100)*(Tabel1[[#This Row],[Dybde ude]]/100)*Tabel1[[#This Row],[Antal]],0)</f>
        <v>0</v>
      </c>
      <c r="L826" s="103">
        <f>Tabel1[[#This Row],[Bredde inde]]*Tabel1[[#This Row],[Antal]]</f>
        <v>0.5</v>
      </c>
    </row>
    <row r="827" spans="1:12" x14ac:dyDescent="0.25">
      <c r="A827" s="4" t="s">
        <v>595</v>
      </c>
      <c r="B827" s="9" t="s">
        <v>7</v>
      </c>
      <c r="C827" s="13">
        <v>1</v>
      </c>
      <c r="D827" s="9" t="s">
        <v>57</v>
      </c>
      <c r="E827" s="9" t="s">
        <v>11</v>
      </c>
      <c r="F827" s="9" t="s">
        <v>713</v>
      </c>
      <c r="G827" s="9"/>
      <c r="H827" s="9"/>
      <c r="I827" s="107">
        <v>0.5</v>
      </c>
      <c r="J827" s="14"/>
      <c r="K827" s="15">
        <f>IF(Tabel1[[#This Row],[Inde eller ude?]]="Ude",(Tabel1[[#This Row],[Bredde ude]]/100)*(Tabel1[[#This Row],[Dybde ude]]/100)*Tabel1[[#This Row],[Antal]],0)</f>
        <v>0</v>
      </c>
      <c r="L827" s="103">
        <f>Tabel1[[#This Row],[Bredde inde]]*Tabel1[[#This Row],[Antal]]</f>
        <v>0.5</v>
      </c>
    </row>
    <row r="828" spans="1:12" x14ac:dyDescent="0.25">
      <c r="A828" s="4" t="s">
        <v>1471</v>
      </c>
      <c r="B828" s="9" t="s">
        <v>870</v>
      </c>
      <c r="C828" s="13">
        <v>1</v>
      </c>
      <c r="D828" s="9" t="s">
        <v>871</v>
      </c>
      <c r="E828" s="9" t="s">
        <v>11</v>
      </c>
      <c r="F828" s="9" t="s">
        <v>713</v>
      </c>
      <c r="G828" s="9"/>
      <c r="H828" s="9"/>
      <c r="I828" s="107">
        <v>0.5</v>
      </c>
      <c r="J828" s="17"/>
      <c r="K828" s="15">
        <f>IF(Tabel1[[#This Row],[Inde eller ude?]]="Ude",(Tabel1[[#This Row],[Bredde ude]]/100)*(Tabel1[[#This Row],[Dybde ude]]/100)*Tabel1[[#This Row],[Antal]],0)</f>
        <v>0</v>
      </c>
      <c r="L828" s="103">
        <f>Tabel1[[#This Row],[Bredde inde]]*Tabel1[[#This Row],[Antal]]</f>
        <v>0.5</v>
      </c>
    </row>
    <row r="829" spans="1:12" x14ac:dyDescent="0.25">
      <c r="A829" s="4" t="s">
        <v>1472</v>
      </c>
      <c r="B829" s="98" t="s">
        <v>1475</v>
      </c>
      <c r="C829" s="99">
        <v>1</v>
      </c>
      <c r="D829" s="98" t="s">
        <v>56</v>
      </c>
      <c r="E829" s="98" t="s">
        <v>11</v>
      </c>
      <c r="F829" s="98" t="s">
        <v>713</v>
      </c>
      <c r="G829" s="9"/>
      <c r="H829" s="9"/>
      <c r="I829" s="107">
        <v>0.5</v>
      </c>
      <c r="J829" s="17"/>
      <c r="K829" s="15">
        <f>IF(Tabel1[[#This Row],[Inde eller ude?]]="Ude",(Tabel1[[#This Row],[Bredde ude]]/100)*(Tabel1[[#This Row],[Dybde ude]]/100)*Tabel1[[#This Row],[Antal]],0)</f>
        <v>0</v>
      </c>
      <c r="L829" s="103">
        <f>Tabel1[[#This Row],[Bredde inde]]*Tabel1[[#This Row],[Antal]]</f>
        <v>0.5</v>
      </c>
    </row>
    <row r="830" spans="1:12" x14ac:dyDescent="0.25">
      <c r="A830" s="4" t="s">
        <v>596</v>
      </c>
      <c r="B830" s="98" t="s">
        <v>0</v>
      </c>
      <c r="C830" s="13">
        <v>3</v>
      </c>
      <c r="D830" s="9" t="s">
        <v>58</v>
      </c>
      <c r="E830" s="98" t="s">
        <v>1177</v>
      </c>
      <c r="F830" s="9" t="s">
        <v>713</v>
      </c>
      <c r="G830" s="9"/>
      <c r="H830" s="9"/>
      <c r="I830" s="107">
        <v>1.1000000000000001</v>
      </c>
      <c r="J830" s="14"/>
      <c r="K830" s="15">
        <f>IF(Tabel1[[#This Row],[Inde eller ude?]]="Ude",(Tabel1[[#This Row],[Bredde ude]]/100)*(Tabel1[[#This Row],[Dybde ude]]/100)*Tabel1[[#This Row],[Antal]],0)</f>
        <v>0</v>
      </c>
      <c r="L830" s="103">
        <f>Tabel1[[#This Row],[Bredde inde]]*Tabel1[[#This Row],[Antal]]</f>
        <v>3.3000000000000003</v>
      </c>
    </row>
    <row r="831" spans="1:12" x14ac:dyDescent="0.25">
      <c r="A831" s="4" t="s">
        <v>597</v>
      </c>
      <c r="B831" s="9" t="s">
        <v>1</v>
      </c>
      <c r="C831" s="13">
        <v>1</v>
      </c>
      <c r="D831" s="9" t="s">
        <v>54</v>
      </c>
      <c r="E831" s="98" t="s">
        <v>11</v>
      </c>
      <c r="F831" s="9" t="s">
        <v>713</v>
      </c>
      <c r="G831" s="9"/>
      <c r="H831" s="9"/>
      <c r="I831" s="107">
        <v>1.1000000000000001</v>
      </c>
      <c r="J831" s="14"/>
      <c r="K831" s="15">
        <f>IF(Tabel1[[#This Row],[Inde eller ude?]]="Ude",(Tabel1[[#This Row],[Bredde ude]]/100)*(Tabel1[[#This Row],[Dybde ude]]/100)*Tabel1[[#This Row],[Antal]],0)</f>
        <v>0</v>
      </c>
      <c r="L831" s="103">
        <f>Tabel1[[#This Row],[Bredde inde]]*Tabel1[[#This Row],[Antal]]</f>
        <v>1.1000000000000001</v>
      </c>
    </row>
    <row r="832" spans="1:12" x14ac:dyDescent="0.25">
      <c r="A832" s="4" t="s">
        <v>598</v>
      </c>
      <c r="B832" s="9" t="s">
        <v>2</v>
      </c>
      <c r="C832" s="13">
        <v>1</v>
      </c>
      <c r="D832" s="9" t="s">
        <v>54</v>
      </c>
      <c r="E832" s="98" t="s">
        <v>11</v>
      </c>
      <c r="F832" s="9" t="s">
        <v>713</v>
      </c>
      <c r="G832" s="9"/>
      <c r="H832" s="9"/>
      <c r="I832" s="107">
        <v>1.1000000000000001</v>
      </c>
      <c r="J832" s="14"/>
      <c r="K832" s="15">
        <f>IF(Tabel1[[#This Row],[Inde eller ude?]]="Ude",(Tabel1[[#This Row],[Bredde ude]]/100)*(Tabel1[[#This Row],[Dybde ude]]/100)*Tabel1[[#This Row],[Antal]],0)</f>
        <v>0</v>
      </c>
      <c r="L832" s="103">
        <f>Tabel1[[#This Row],[Bredde inde]]*Tabel1[[#This Row],[Antal]]</f>
        <v>1.1000000000000001</v>
      </c>
    </row>
    <row r="833" spans="1:12" x14ac:dyDescent="0.25">
      <c r="A833" s="4" t="s">
        <v>599</v>
      </c>
      <c r="B833" s="9" t="s">
        <v>36</v>
      </c>
      <c r="C833" s="13">
        <v>1</v>
      </c>
      <c r="D833" s="9" t="s">
        <v>54</v>
      </c>
      <c r="E833" s="9" t="s">
        <v>11</v>
      </c>
      <c r="F833" s="9" t="s">
        <v>713</v>
      </c>
      <c r="G833" s="9"/>
      <c r="H833" s="9"/>
      <c r="I833" s="107">
        <v>1.1000000000000001</v>
      </c>
      <c r="J833" s="14"/>
      <c r="K833" s="15">
        <f>IF(Tabel1[[#This Row],[Inde eller ude?]]="Ude",(Tabel1[[#This Row],[Bredde ude]]/100)*(Tabel1[[#This Row],[Dybde ude]]/100)*Tabel1[[#This Row],[Antal]],0)</f>
        <v>0</v>
      </c>
      <c r="L833" s="103">
        <f>Tabel1[[#This Row],[Bredde inde]]*Tabel1[[#This Row],[Antal]]</f>
        <v>1.1000000000000001</v>
      </c>
    </row>
    <row r="834" spans="1:12" x14ac:dyDescent="0.25">
      <c r="A834" s="4" t="s">
        <v>600</v>
      </c>
      <c r="B834" s="9" t="s">
        <v>4</v>
      </c>
      <c r="C834" s="13">
        <v>1</v>
      </c>
      <c r="D834" s="9" t="s">
        <v>57</v>
      </c>
      <c r="E834" s="9" t="s">
        <v>11</v>
      </c>
      <c r="F834" s="9" t="s">
        <v>713</v>
      </c>
      <c r="G834" s="9"/>
      <c r="H834" s="9"/>
      <c r="I834" s="107">
        <v>0.5</v>
      </c>
      <c r="J834" s="14"/>
      <c r="K834" s="15">
        <f>IF(Tabel1[[#This Row],[Inde eller ude?]]="Ude",(Tabel1[[#This Row],[Bredde ude]]/100)*(Tabel1[[#This Row],[Dybde ude]]/100)*Tabel1[[#This Row],[Antal]],0)</f>
        <v>0</v>
      </c>
      <c r="L834" s="103">
        <f>Tabel1[[#This Row],[Bredde inde]]*Tabel1[[#This Row],[Antal]]</f>
        <v>0.5</v>
      </c>
    </row>
    <row r="835" spans="1:12" x14ac:dyDescent="0.25">
      <c r="A835" s="4" t="s">
        <v>601</v>
      </c>
      <c r="B835" s="9" t="s">
        <v>5</v>
      </c>
      <c r="C835" s="13">
        <v>1</v>
      </c>
      <c r="D835" s="9" t="s">
        <v>57</v>
      </c>
      <c r="E835" s="9" t="s">
        <v>11</v>
      </c>
      <c r="F835" s="9" t="s">
        <v>713</v>
      </c>
      <c r="G835" s="9"/>
      <c r="H835" s="9"/>
      <c r="I835" s="107">
        <v>0.5</v>
      </c>
      <c r="J835" s="14"/>
      <c r="K835" s="15">
        <f>IF(Tabel1[[#This Row],[Inde eller ude?]]="Ude",(Tabel1[[#This Row],[Bredde ude]]/100)*(Tabel1[[#This Row],[Dybde ude]]/100)*Tabel1[[#This Row],[Antal]],0)</f>
        <v>0</v>
      </c>
      <c r="L835" s="103">
        <f>Tabel1[[#This Row],[Bredde inde]]*Tabel1[[#This Row],[Antal]]</f>
        <v>0.5</v>
      </c>
    </row>
    <row r="836" spans="1:12" x14ac:dyDescent="0.25">
      <c r="A836" s="4" t="s">
        <v>602</v>
      </c>
      <c r="B836" s="98" t="s">
        <v>1147</v>
      </c>
      <c r="C836" s="13">
        <v>1</v>
      </c>
      <c r="D836" s="98" t="s">
        <v>54</v>
      </c>
      <c r="E836" s="9" t="s">
        <v>11</v>
      </c>
      <c r="F836" s="9" t="s">
        <v>713</v>
      </c>
      <c r="G836" s="9"/>
      <c r="H836" s="9"/>
      <c r="I836" s="107">
        <v>1.1000000000000001</v>
      </c>
      <c r="J836" s="14"/>
      <c r="K836" s="15">
        <f>IF(Tabel1[[#This Row],[Inde eller ude?]]="Ude",(Tabel1[[#This Row],[Bredde ude]]/100)*(Tabel1[[#This Row],[Dybde ude]]/100)*Tabel1[[#This Row],[Antal]],0)</f>
        <v>0</v>
      </c>
      <c r="L836" s="103">
        <f>Tabel1[[#This Row],[Bredde inde]]*Tabel1[[#This Row],[Antal]]</f>
        <v>1.1000000000000001</v>
      </c>
    </row>
    <row r="837" spans="1:12" x14ac:dyDescent="0.25">
      <c r="A837" s="4" t="s">
        <v>907</v>
      </c>
      <c r="B837" s="9" t="s">
        <v>21</v>
      </c>
      <c r="C837" s="13">
        <v>1</v>
      </c>
      <c r="D837" s="9" t="s">
        <v>59</v>
      </c>
      <c r="E837" s="9" t="s">
        <v>11</v>
      </c>
      <c r="F837" s="9" t="s">
        <v>713</v>
      </c>
      <c r="G837" s="9"/>
      <c r="H837" s="9"/>
      <c r="I837" s="107">
        <v>0.5</v>
      </c>
      <c r="J837" s="14"/>
      <c r="K837" s="15">
        <f>IF(Tabel1[[#This Row],[Inde eller ude?]]="Ude",(Tabel1[[#This Row],[Bredde ude]]/100)*(Tabel1[[#This Row],[Dybde ude]]/100)*Tabel1[[#This Row],[Antal]],0)</f>
        <v>0</v>
      </c>
      <c r="L837" s="103">
        <f>Tabel1[[#This Row],[Bredde inde]]*Tabel1[[#This Row],[Antal]]</f>
        <v>0.5</v>
      </c>
    </row>
    <row r="838" spans="1:12" x14ac:dyDescent="0.25">
      <c r="A838" s="4" t="s">
        <v>603</v>
      </c>
      <c r="B838" s="98" t="s">
        <v>1294</v>
      </c>
      <c r="C838" s="13">
        <v>1</v>
      </c>
      <c r="D838" s="9" t="s">
        <v>690</v>
      </c>
      <c r="E838" s="9" t="s">
        <v>11</v>
      </c>
      <c r="F838" s="9" t="s">
        <v>713</v>
      </c>
      <c r="G838" s="9"/>
      <c r="H838" s="9"/>
      <c r="I838" s="107">
        <v>0.5</v>
      </c>
      <c r="J838" s="16"/>
      <c r="K838" s="15">
        <f>IF(Tabel1[[#This Row],[Inde eller ude?]]="Ude",(Tabel1[[#This Row],[Bredde ude]]/100)*(Tabel1[[#This Row],[Dybde ude]]/100)*Tabel1[[#This Row],[Antal]],0)</f>
        <v>0</v>
      </c>
      <c r="L838" s="103">
        <f>Tabel1[[#This Row],[Bredde inde]]*Tabel1[[#This Row],[Antal]]</f>
        <v>0.5</v>
      </c>
    </row>
    <row r="839" spans="1:12" x14ac:dyDescent="0.25">
      <c r="A839" s="4" t="s">
        <v>604</v>
      </c>
      <c r="B839" s="9" t="s">
        <v>7</v>
      </c>
      <c r="C839" s="13">
        <v>1</v>
      </c>
      <c r="D839" s="9" t="s">
        <v>57</v>
      </c>
      <c r="E839" s="9" t="s">
        <v>11</v>
      </c>
      <c r="F839" s="9" t="s">
        <v>713</v>
      </c>
      <c r="G839" s="9"/>
      <c r="H839" s="9"/>
      <c r="I839" s="107">
        <v>0.5</v>
      </c>
      <c r="J839" s="14"/>
      <c r="K839" s="15">
        <f>IF(Tabel1[[#This Row],[Inde eller ude?]]="Ude",(Tabel1[[#This Row],[Bredde ude]]/100)*(Tabel1[[#This Row],[Dybde ude]]/100)*Tabel1[[#This Row],[Antal]],0)</f>
        <v>0</v>
      </c>
      <c r="L839" s="103">
        <f>Tabel1[[#This Row],[Bredde inde]]*Tabel1[[#This Row],[Antal]]</f>
        <v>0.5</v>
      </c>
    </row>
    <row r="840" spans="1:12" x14ac:dyDescent="0.25">
      <c r="A840" s="4" t="s">
        <v>1473</v>
      </c>
      <c r="B840" s="9" t="s">
        <v>870</v>
      </c>
      <c r="C840" s="13">
        <v>1</v>
      </c>
      <c r="D840" s="9" t="s">
        <v>871</v>
      </c>
      <c r="E840" s="9" t="s">
        <v>11</v>
      </c>
      <c r="F840" s="9" t="s">
        <v>713</v>
      </c>
      <c r="G840" s="9"/>
      <c r="H840" s="9"/>
      <c r="I840" s="107">
        <v>0.5</v>
      </c>
      <c r="J840" s="17"/>
      <c r="K840" s="15">
        <f>IF(Tabel1[[#This Row],[Inde eller ude?]]="Ude",(Tabel1[[#This Row],[Bredde ude]]/100)*(Tabel1[[#This Row],[Dybde ude]]/100)*Tabel1[[#This Row],[Antal]],0)</f>
        <v>0</v>
      </c>
      <c r="L840" s="103">
        <f>Tabel1[[#This Row],[Bredde inde]]*Tabel1[[#This Row],[Antal]]</f>
        <v>0.5</v>
      </c>
    </row>
    <row r="841" spans="1:12" x14ac:dyDescent="0.25">
      <c r="A841" s="4" t="s">
        <v>1474</v>
      </c>
      <c r="B841" s="98" t="s">
        <v>1445</v>
      </c>
      <c r="C841" s="13">
        <v>1</v>
      </c>
      <c r="D841" s="9" t="s">
        <v>56</v>
      </c>
      <c r="E841" s="9" t="s">
        <v>11</v>
      </c>
      <c r="F841" s="9" t="s">
        <v>713</v>
      </c>
      <c r="G841" s="9"/>
      <c r="H841" s="9"/>
      <c r="I841" s="107">
        <v>0.5</v>
      </c>
      <c r="J841" s="101"/>
      <c r="K841" s="15">
        <f>IF(Tabel1[[#This Row],[Inde eller ude?]]="Ude",(Tabel1[[#This Row],[Bredde ude]]/100)*(Tabel1[[#This Row],[Dybde ude]]/100)*Tabel1[[#This Row],[Antal]],0)</f>
        <v>0</v>
      </c>
      <c r="L841" s="103">
        <f>Tabel1[[#This Row],[Bredde inde]]*Tabel1[[#This Row],[Antal]]</f>
        <v>0.5</v>
      </c>
    </row>
    <row r="842" spans="1:12" x14ac:dyDescent="0.25">
      <c r="A842" s="4" t="s">
        <v>605</v>
      </c>
      <c r="B842" s="9" t="s">
        <v>6</v>
      </c>
      <c r="C842" s="13">
        <v>3</v>
      </c>
      <c r="D842" s="98" t="s">
        <v>56</v>
      </c>
      <c r="E842" s="98" t="s">
        <v>1177</v>
      </c>
      <c r="F842" s="9" t="s">
        <v>713</v>
      </c>
      <c r="G842" s="9"/>
      <c r="H842" s="9"/>
      <c r="I842" s="107">
        <v>0.5</v>
      </c>
      <c r="J842" s="101"/>
      <c r="K842" s="15">
        <f>IF(Tabel1[[#This Row],[Inde eller ude?]]="Ude",(Tabel1[[#This Row],[Bredde ude]]/100)*(Tabel1[[#This Row],[Dybde ude]]/100)*Tabel1[[#This Row],[Antal]],0)</f>
        <v>0</v>
      </c>
      <c r="L842" s="103">
        <f>Tabel1[[#This Row],[Bredde inde]]*Tabel1[[#This Row],[Antal]]</f>
        <v>1.5</v>
      </c>
    </row>
    <row r="843" spans="1:12" x14ac:dyDescent="0.25">
      <c r="A843" s="4" t="s">
        <v>606</v>
      </c>
      <c r="B843" s="98" t="s">
        <v>1475</v>
      </c>
      <c r="C843" s="99">
        <v>1</v>
      </c>
      <c r="D843" s="98" t="s">
        <v>56</v>
      </c>
      <c r="E843" s="98" t="s">
        <v>11</v>
      </c>
      <c r="F843" s="98" t="s">
        <v>713</v>
      </c>
      <c r="G843" s="9"/>
      <c r="H843" s="9"/>
      <c r="I843" s="107">
        <v>0.5</v>
      </c>
      <c r="J843" s="17"/>
      <c r="K843" s="15">
        <f>IF(Tabel1[[#This Row],[Inde eller ude?]]="Ude",(Tabel1[[#This Row],[Bredde ude]]/100)*(Tabel1[[#This Row],[Dybde ude]]/100)*Tabel1[[#This Row],[Antal]],0)</f>
        <v>0</v>
      </c>
      <c r="L843" s="103">
        <f>Tabel1[[#This Row],[Bredde inde]]*Tabel1[[#This Row],[Antal]]</f>
        <v>0.5</v>
      </c>
    </row>
    <row r="844" spans="1:12" x14ac:dyDescent="0.25">
      <c r="A844" s="94" t="s">
        <v>952</v>
      </c>
      <c r="B844" s="98" t="s">
        <v>0</v>
      </c>
      <c r="C844" s="99">
        <v>2</v>
      </c>
      <c r="D844" s="98" t="s">
        <v>54</v>
      </c>
      <c r="E844" s="98" t="s">
        <v>1177</v>
      </c>
      <c r="F844" s="98" t="s">
        <v>713</v>
      </c>
      <c r="G844" s="98"/>
      <c r="H844" s="98"/>
      <c r="I844" s="107">
        <v>1.1000000000000001</v>
      </c>
      <c r="J844" s="17"/>
      <c r="K844" s="96">
        <f>IF(Tabel1[[#This Row],[Inde eller ude?]]="Ude",(Tabel1[[#This Row],[Bredde ude]]/100)*(Tabel1[[#This Row],[Dybde ude]]/100)*Tabel1[[#This Row],[Antal]],0)</f>
        <v>0</v>
      </c>
      <c r="L844" s="103">
        <f>Tabel1[[#This Row],[Bredde inde]]*Tabel1[[#This Row],[Antal]]</f>
        <v>2.2000000000000002</v>
      </c>
    </row>
    <row r="845" spans="1:12" x14ac:dyDescent="0.25">
      <c r="A845" s="94" t="s">
        <v>953</v>
      </c>
      <c r="B845" s="98" t="s">
        <v>1</v>
      </c>
      <c r="C845" s="99">
        <v>1</v>
      </c>
      <c r="D845" s="98" t="s">
        <v>54</v>
      </c>
      <c r="E845" s="98" t="s">
        <v>11</v>
      </c>
      <c r="F845" s="98" t="s">
        <v>713</v>
      </c>
      <c r="G845" s="98"/>
      <c r="H845" s="98"/>
      <c r="I845" s="107">
        <v>1.1000000000000001</v>
      </c>
      <c r="J845" s="17"/>
      <c r="K845" s="96">
        <f>IF(Tabel1[[#This Row],[Inde eller ude?]]="Ude",(Tabel1[[#This Row],[Bredde ude]]/100)*(Tabel1[[#This Row],[Dybde ude]]/100)*Tabel1[[#This Row],[Antal]],0)</f>
        <v>0</v>
      </c>
      <c r="L845" s="103">
        <f>Tabel1[[#This Row],[Bredde inde]]*Tabel1[[#This Row],[Antal]]</f>
        <v>1.1000000000000001</v>
      </c>
    </row>
    <row r="846" spans="1:12" x14ac:dyDescent="0.25">
      <c r="A846" s="94" t="s">
        <v>954</v>
      </c>
      <c r="B846" s="98" t="s">
        <v>2</v>
      </c>
      <c r="C846" s="99">
        <v>1</v>
      </c>
      <c r="D846" s="98" t="s">
        <v>57</v>
      </c>
      <c r="E846" s="98" t="s">
        <v>11</v>
      </c>
      <c r="F846" s="98" t="s">
        <v>713</v>
      </c>
      <c r="G846" s="98"/>
      <c r="H846" s="98"/>
      <c r="I846" s="107">
        <v>0.5</v>
      </c>
      <c r="J846" s="17"/>
      <c r="K846" s="96">
        <f>IF(Tabel1[[#This Row],[Inde eller ude?]]="Ude",(Tabel1[[#This Row],[Bredde ude]]/100)*(Tabel1[[#This Row],[Dybde ude]]/100)*Tabel1[[#This Row],[Antal]],0)</f>
        <v>0</v>
      </c>
      <c r="L846" s="103">
        <f>Tabel1[[#This Row],[Bredde inde]]*Tabel1[[#This Row],[Antal]]</f>
        <v>0.5</v>
      </c>
    </row>
    <row r="847" spans="1:12" x14ac:dyDescent="0.25">
      <c r="A847" s="94" t="s">
        <v>955</v>
      </c>
      <c r="B847" s="98" t="s">
        <v>4</v>
      </c>
      <c r="C847" s="99">
        <v>1</v>
      </c>
      <c r="D847" s="98" t="s">
        <v>57</v>
      </c>
      <c r="E847" s="98" t="s">
        <v>11</v>
      </c>
      <c r="F847" s="98" t="s">
        <v>713</v>
      </c>
      <c r="G847" s="98"/>
      <c r="H847" s="98"/>
      <c r="I847" s="107">
        <v>0.5</v>
      </c>
      <c r="J847" s="17"/>
      <c r="K847" s="96">
        <f>IF(Tabel1[[#This Row],[Inde eller ude?]]="Ude",(Tabel1[[#This Row],[Bredde ude]]/100)*(Tabel1[[#This Row],[Dybde ude]]/100)*Tabel1[[#This Row],[Antal]],0)</f>
        <v>0</v>
      </c>
      <c r="L847" s="103">
        <f>Tabel1[[#This Row],[Bredde inde]]*Tabel1[[#This Row],[Antal]]</f>
        <v>0.5</v>
      </c>
    </row>
    <row r="848" spans="1:12" x14ac:dyDescent="0.25">
      <c r="A848" s="94" t="s">
        <v>956</v>
      </c>
      <c r="B848" s="98" t="s">
        <v>5</v>
      </c>
      <c r="C848" s="99">
        <v>1</v>
      </c>
      <c r="D848" s="98" t="s">
        <v>57</v>
      </c>
      <c r="E848" s="98" t="s">
        <v>11</v>
      </c>
      <c r="F848" s="98" t="s">
        <v>713</v>
      </c>
      <c r="G848" s="98"/>
      <c r="H848" s="98"/>
      <c r="I848" s="107">
        <v>0.5</v>
      </c>
      <c r="J848" s="17"/>
      <c r="K848" s="96">
        <f>IF(Tabel1[[#This Row],[Inde eller ude?]]="Ude",(Tabel1[[#This Row],[Bredde ude]]/100)*(Tabel1[[#This Row],[Dybde ude]]/100)*Tabel1[[#This Row],[Antal]],0)</f>
        <v>0</v>
      </c>
      <c r="L848" s="103">
        <f>Tabel1[[#This Row],[Bredde inde]]*Tabel1[[#This Row],[Antal]]</f>
        <v>0.5</v>
      </c>
    </row>
    <row r="849" spans="1:12" x14ac:dyDescent="0.25">
      <c r="A849" s="94" t="s">
        <v>957</v>
      </c>
      <c r="B849" s="98" t="s">
        <v>1147</v>
      </c>
      <c r="C849" s="99">
        <v>1</v>
      </c>
      <c r="D849" s="98" t="s">
        <v>54</v>
      </c>
      <c r="E849" s="98" t="s">
        <v>11</v>
      </c>
      <c r="F849" s="98" t="s">
        <v>713</v>
      </c>
      <c r="G849" s="98"/>
      <c r="H849" s="98"/>
      <c r="I849" s="107">
        <v>1.1000000000000001</v>
      </c>
      <c r="J849" s="17"/>
      <c r="K849" s="96">
        <f>IF(Tabel1[[#This Row],[Inde eller ude?]]="Ude",(Tabel1[[#This Row],[Bredde ude]]/100)*(Tabel1[[#This Row],[Dybde ude]]/100)*Tabel1[[#This Row],[Antal]],0)</f>
        <v>0</v>
      </c>
      <c r="L849" s="103">
        <f>Tabel1[[#This Row],[Bredde inde]]*Tabel1[[#This Row],[Antal]]</f>
        <v>1.1000000000000001</v>
      </c>
    </row>
    <row r="850" spans="1:12" x14ac:dyDescent="0.25">
      <c r="A850" s="94" t="s">
        <v>958</v>
      </c>
      <c r="B850" s="98" t="s">
        <v>1294</v>
      </c>
      <c r="C850" s="99">
        <v>1</v>
      </c>
      <c r="D850" s="98" t="s">
        <v>690</v>
      </c>
      <c r="E850" s="98" t="s">
        <v>11</v>
      </c>
      <c r="F850" s="98" t="s">
        <v>713</v>
      </c>
      <c r="G850" s="98"/>
      <c r="H850" s="98"/>
      <c r="I850" s="107">
        <v>0.5</v>
      </c>
      <c r="J850" s="17"/>
      <c r="K850" s="96">
        <f>IF(Tabel1[[#This Row],[Inde eller ude?]]="Ude",(Tabel1[[#This Row],[Bredde ude]]/100)*(Tabel1[[#This Row],[Dybde ude]]/100)*Tabel1[[#This Row],[Antal]],0)</f>
        <v>0</v>
      </c>
      <c r="L850" s="103">
        <f>Tabel1[[#This Row],[Bredde inde]]*Tabel1[[#This Row],[Antal]]</f>
        <v>0.5</v>
      </c>
    </row>
    <row r="851" spans="1:12" x14ac:dyDescent="0.25">
      <c r="A851" s="94" t="s">
        <v>959</v>
      </c>
      <c r="B851" s="98" t="s">
        <v>7</v>
      </c>
      <c r="C851" s="99">
        <v>1</v>
      </c>
      <c r="D851" s="98" t="s">
        <v>57</v>
      </c>
      <c r="E851" s="98" t="s">
        <v>11</v>
      </c>
      <c r="F851" s="98" t="s">
        <v>713</v>
      </c>
      <c r="G851" s="98"/>
      <c r="H851" s="98"/>
      <c r="I851" s="107">
        <v>0.5</v>
      </c>
      <c r="J851" s="17"/>
      <c r="K851" s="96">
        <f>IF(Tabel1[[#This Row],[Inde eller ude?]]="Ude",(Tabel1[[#This Row],[Bredde ude]]/100)*(Tabel1[[#This Row],[Dybde ude]]/100)*Tabel1[[#This Row],[Antal]],0)</f>
        <v>0</v>
      </c>
      <c r="L851" s="103">
        <f>Tabel1[[#This Row],[Bredde inde]]*Tabel1[[#This Row],[Antal]]</f>
        <v>0.5</v>
      </c>
    </row>
    <row r="852" spans="1:12" x14ac:dyDescent="0.25">
      <c r="A852" s="94" t="s">
        <v>1399</v>
      </c>
      <c r="B852" s="98" t="s">
        <v>8</v>
      </c>
      <c r="C852" s="99">
        <v>1</v>
      </c>
      <c r="D852" s="98" t="s">
        <v>57</v>
      </c>
      <c r="E852" s="98" t="s">
        <v>11</v>
      </c>
      <c r="F852" s="98" t="s">
        <v>713</v>
      </c>
      <c r="G852" s="98"/>
      <c r="H852" s="98"/>
      <c r="I852" s="107">
        <v>0.5</v>
      </c>
      <c r="J852" s="17"/>
      <c r="K852" s="96">
        <f>IF(Tabel1[[#This Row],[Inde eller ude?]]="Ude",(Tabel1[[#This Row],[Bredde ude]]/100)*(Tabel1[[#This Row],[Dybde ude]]/100)*Tabel1[[#This Row],[Antal]],0)</f>
        <v>0</v>
      </c>
      <c r="L852" s="103">
        <f>Tabel1[[#This Row],[Bredde inde]]*Tabel1[[#This Row],[Antal]]</f>
        <v>0.5</v>
      </c>
    </row>
    <row r="853" spans="1:12" x14ac:dyDescent="0.25">
      <c r="A853" s="94" t="s">
        <v>1400</v>
      </c>
      <c r="B853" s="98" t="s">
        <v>1476</v>
      </c>
      <c r="C853" s="99">
        <v>1</v>
      </c>
      <c r="D853" s="98" t="s">
        <v>56</v>
      </c>
      <c r="E853" s="98" t="s">
        <v>11</v>
      </c>
      <c r="F853" s="98" t="s">
        <v>713</v>
      </c>
      <c r="G853" s="98"/>
      <c r="H853" s="98"/>
      <c r="I853" s="107">
        <v>0.5</v>
      </c>
      <c r="J853" s="101"/>
      <c r="K853" s="96">
        <f>IF(Tabel1[[#This Row],[Inde eller ude?]]="Ude",(Tabel1[[#This Row],[Bredde ude]]/100)*(Tabel1[[#This Row],[Dybde ude]]/100)*Tabel1[[#This Row],[Antal]],0)</f>
        <v>0</v>
      </c>
      <c r="L853" s="103">
        <f>Tabel1[[#This Row],[Bredde inde]]*Tabel1[[#This Row],[Antal]]</f>
        <v>0.5</v>
      </c>
    </row>
    <row r="854" spans="1:12" x14ac:dyDescent="0.25">
      <c r="A854" s="94" t="s">
        <v>960</v>
      </c>
      <c r="B854" s="98" t="s">
        <v>6</v>
      </c>
      <c r="C854" s="99">
        <v>1</v>
      </c>
      <c r="D854" s="98" t="s">
        <v>56</v>
      </c>
      <c r="E854" s="98" t="s">
        <v>1177</v>
      </c>
      <c r="F854" s="98" t="s">
        <v>713</v>
      </c>
      <c r="G854" s="98"/>
      <c r="H854" s="98"/>
      <c r="I854" s="107">
        <v>0.5</v>
      </c>
      <c r="J854" s="101"/>
      <c r="K854" s="96">
        <f>IF(Tabel1[[#This Row],[Inde eller ude?]]="Ude",(Tabel1[[#This Row],[Bredde ude]]/100)*(Tabel1[[#This Row],[Dybde ude]]/100)*Tabel1[[#This Row],[Antal]],0)</f>
        <v>0</v>
      </c>
      <c r="L854" s="103">
        <f>Tabel1[[#This Row],[Bredde inde]]*Tabel1[[#This Row],[Antal]]</f>
        <v>0.5</v>
      </c>
    </row>
    <row r="855" spans="1:12" x14ac:dyDescent="0.25">
      <c r="A855" s="94" t="s">
        <v>961</v>
      </c>
      <c r="B855" s="98" t="s">
        <v>1475</v>
      </c>
      <c r="C855" s="99">
        <v>1</v>
      </c>
      <c r="D855" s="98" t="s">
        <v>56</v>
      </c>
      <c r="E855" s="98" t="s">
        <v>11</v>
      </c>
      <c r="F855" s="98" t="s">
        <v>713</v>
      </c>
      <c r="G855" s="98"/>
      <c r="H855" s="98"/>
      <c r="I855" s="107">
        <v>0.5</v>
      </c>
      <c r="J855" s="17"/>
      <c r="K855" s="96">
        <f>IF(Tabel1[[#This Row],[Inde eller ude?]]="Ude",(Tabel1[[#This Row],[Bredde ude]]/100)*(Tabel1[[#This Row],[Dybde ude]]/100)*Tabel1[[#This Row],[Antal]],0)</f>
        <v>0</v>
      </c>
      <c r="L855" s="103">
        <f>Tabel1[[#This Row],[Bredde inde]]*Tabel1[[#This Row],[Antal]]</f>
        <v>0.5</v>
      </c>
    </row>
    <row r="856" spans="1:12" x14ac:dyDescent="0.25">
      <c r="A856" s="94" t="s">
        <v>962</v>
      </c>
      <c r="B856" s="98" t="s">
        <v>0</v>
      </c>
      <c r="C856" s="99">
        <v>3</v>
      </c>
      <c r="D856" s="98" t="s">
        <v>54</v>
      </c>
      <c r="E856" s="98" t="s">
        <v>1177</v>
      </c>
      <c r="F856" s="98" t="s">
        <v>713</v>
      </c>
      <c r="G856" s="98"/>
      <c r="H856" s="98"/>
      <c r="I856" s="107">
        <v>1.1000000000000001</v>
      </c>
      <c r="J856" s="17"/>
      <c r="K856" s="96">
        <f>IF(Tabel1[[#This Row],[Inde eller ude?]]="Ude",(Tabel1[[#This Row],[Bredde ude]]/100)*(Tabel1[[#This Row],[Dybde ude]]/100)*Tabel1[[#This Row],[Antal]],0)</f>
        <v>0</v>
      </c>
      <c r="L856" s="103">
        <f>Tabel1[[#This Row],[Bredde inde]]*Tabel1[[#This Row],[Antal]]</f>
        <v>3.3000000000000003</v>
      </c>
    </row>
    <row r="857" spans="1:12" x14ac:dyDescent="0.25">
      <c r="A857" s="94" t="s">
        <v>963</v>
      </c>
      <c r="B857" s="98" t="s">
        <v>1</v>
      </c>
      <c r="C857" s="99">
        <v>2</v>
      </c>
      <c r="D857" s="98" t="s">
        <v>54</v>
      </c>
      <c r="E857" s="98" t="s">
        <v>11</v>
      </c>
      <c r="F857" s="98" t="s">
        <v>713</v>
      </c>
      <c r="G857" s="98"/>
      <c r="H857" s="98"/>
      <c r="I857" s="107">
        <v>1.1000000000000001</v>
      </c>
      <c r="J857" s="17"/>
      <c r="K857" s="96">
        <f>IF(Tabel1[[#This Row],[Inde eller ude?]]="Ude",(Tabel1[[#This Row],[Bredde ude]]/100)*(Tabel1[[#This Row],[Dybde ude]]/100)*Tabel1[[#This Row],[Antal]],0)</f>
        <v>0</v>
      </c>
      <c r="L857" s="103">
        <f>Tabel1[[#This Row],[Bredde inde]]*Tabel1[[#This Row],[Antal]]</f>
        <v>2.2000000000000002</v>
      </c>
    </row>
    <row r="858" spans="1:12" x14ac:dyDescent="0.25">
      <c r="A858" s="94" t="s">
        <v>964</v>
      </c>
      <c r="B858" s="98" t="s">
        <v>2</v>
      </c>
      <c r="C858" s="99">
        <v>1</v>
      </c>
      <c r="D858" s="98" t="s">
        <v>57</v>
      </c>
      <c r="E858" s="98" t="s">
        <v>11</v>
      </c>
      <c r="F858" s="98" t="s">
        <v>713</v>
      </c>
      <c r="G858" s="98"/>
      <c r="H858" s="98"/>
      <c r="I858" s="107">
        <v>0.5</v>
      </c>
      <c r="J858" s="17"/>
      <c r="K858" s="96">
        <f>IF(Tabel1[[#This Row],[Inde eller ude?]]="Ude",(Tabel1[[#This Row],[Bredde ude]]/100)*(Tabel1[[#This Row],[Dybde ude]]/100)*Tabel1[[#This Row],[Antal]],0)</f>
        <v>0</v>
      </c>
      <c r="L858" s="103">
        <f>Tabel1[[#This Row],[Bredde inde]]*Tabel1[[#This Row],[Antal]]</f>
        <v>0.5</v>
      </c>
    </row>
    <row r="859" spans="1:12" x14ac:dyDescent="0.25">
      <c r="A859" s="94" t="s">
        <v>965</v>
      </c>
      <c r="B859" s="98" t="s">
        <v>4</v>
      </c>
      <c r="C859" s="99">
        <v>1</v>
      </c>
      <c r="D859" s="98" t="s">
        <v>57</v>
      </c>
      <c r="E859" s="98" t="s">
        <v>11</v>
      </c>
      <c r="F859" s="98" t="s">
        <v>713</v>
      </c>
      <c r="G859" s="98"/>
      <c r="H859" s="98"/>
      <c r="I859" s="107">
        <v>0.5</v>
      </c>
      <c r="J859" s="17"/>
      <c r="K859" s="96">
        <f>IF(Tabel1[[#This Row],[Inde eller ude?]]="Ude",(Tabel1[[#This Row],[Bredde ude]]/100)*(Tabel1[[#This Row],[Dybde ude]]/100)*Tabel1[[#This Row],[Antal]],0)</f>
        <v>0</v>
      </c>
      <c r="L859" s="103">
        <f>Tabel1[[#This Row],[Bredde inde]]*Tabel1[[#This Row],[Antal]]</f>
        <v>0.5</v>
      </c>
    </row>
    <row r="860" spans="1:12" x14ac:dyDescent="0.25">
      <c r="A860" s="94" t="s">
        <v>966</v>
      </c>
      <c r="B860" s="98" t="s">
        <v>5</v>
      </c>
      <c r="C860" s="99">
        <v>1</v>
      </c>
      <c r="D860" s="98" t="s">
        <v>57</v>
      </c>
      <c r="E860" s="98" t="s">
        <v>11</v>
      </c>
      <c r="F860" s="98" t="s">
        <v>713</v>
      </c>
      <c r="G860" s="98"/>
      <c r="H860" s="98"/>
      <c r="I860" s="107">
        <v>0.5</v>
      </c>
      <c r="J860" s="17"/>
      <c r="K860" s="96">
        <f>IF(Tabel1[[#This Row],[Inde eller ude?]]="Ude",(Tabel1[[#This Row],[Bredde ude]]/100)*(Tabel1[[#This Row],[Dybde ude]]/100)*Tabel1[[#This Row],[Antal]],0)</f>
        <v>0</v>
      </c>
      <c r="L860" s="103">
        <f>Tabel1[[#This Row],[Bredde inde]]*Tabel1[[#This Row],[Antal]]</f>
        <v>0.5</v>
      </c>
    </row>
    <row r="861" spans="1:12" x14ac:dyDescent="0.25">
      <c r="A861" s="94" t="s">
        <v>967</v>
      </c>
      <c r="B861" s="98" t="s">
        <v>1147</v>
      </c>
      <c r="C861" s="99">
        <v>1</v>
      </c>
      <c r="D861" s="98" t="s">
        <v>54</v>
      </c>
      <c r="E861" s="98" t="s">
        <v>11</v>
      </c>
      <c r="F861" s="98" t="s">
        <v>713</v>
      </c>
      <c r="G861" s="98"/>
      <c r="H861" s="98"/>
      <c r="I861" s="107">
        <v>1.1000000000000001</v>
      </c>
      <c r="J861" s="17"/>
      <c r="K861" s="96">
        <f>IF(Tabel1[[#This Row],[Inde eller ude?]]="Ude",(Tabel1[[#This Row],[Bredde ude]]/100)*(Tabel1[[#This Row],[Dybde ude]]/100)*Tabel1[[#This Row],[Antal]],0)</f>
        <v>0</v>
      </c>
      <c r="L861" s="103">
        <f>Tabel1[[#This Row],[Bredde inde]]*Tabel1[[#This Row],[Antal]]</f>
        <v>1.1000000000000001</v>
      </c>
    </row>
    <row r="862" spans="1:12" x14ac:dyDescent="0.25">
      <c r="A862" s="94" t="s">
        <v>968</v>
      </c>
      <c r="B862" s="98" t="s">
        <v>6</v>
      </c>
      <c r="C862" s="99">
        <v>2</v>
      </c>
      <c r="D862" s="98" t="s">
        <v>56</v>
      </c>
      <c r="E862" s="98" t="s">
        <v>1177</v>
      </c>
      <c r="F862" s="98" t="s">
        <v>713</v>
      </c>
      <c r="G862" s="98"/>
      <c r="H862" s="98"/>
      <c r="I862" s="107">
        <v>0.5</v>
      </c>
      <c r="J862" s="101"/>
      <c r="K862" s="96">
        <f>IF(Tabel1[[#This Row],[Inde eller ude?]]="Ude",(Tabel1[[#This Row],[Bredde ude]]/100)*(Tabel1[[#This Row],[Dybde ude]]/100)*Tabel1[[#This Row],[Antal]],0)</f>
        <v>0</v>
      </c>
      <c r="L862" s="103">
        <f>Tabel1[[#This Row],[Bredde inde]]*Tabel1[[#This Row],[Antal]]</f>
        <v>1</v>
      </c>
    </row>
    <row r="863" spans="1:12" x14ac:dyDescent="0.25">
      <c r="A863" s="94" t="s">
        <v>969</v>
      </c>
      <c r="B863" s="98" t="s">
        <v>1294</v>
      </c>
      <c r="C863" s="99">
        <v>1</v>
      </c>
      <c r="D863" s="98" t="s">
        <v>690</v>
      </c>
      <c r="E863" s="98" t="s">
        <v>11</v>
      </c>
      <c r="F863" s="98" t="s">
        <v>713</v>
      </c>
      <c r="G863" s="98"/>
      <c r="H863" s="98"/>
      <c r="I863" s="107">
        <v>0.5</v>
      </c>
      <c r="J863" s="17"/>
      <c r="K863" s="96">
        <f>IF(Tabel1[[#This Row],[Inde eller ude?]]="Ude",(Tabel1[[#This Row],[Bredde ude]]/100)*(Tabel1[[#This Row],[Dybde ude]]/100)*Tabel1[[#This Row],[Antal]],0)</f>
        <v>0</v>
      </c>
      <c r="L863" s="103">
        <f>Tabel1[[#This Row],[Bredde inde]]*Tabel1[[#This Row],[Antal]]</f>
        <v>0.5</v>
      </c>
    </row>
    <row r="864" spans="1:12" x14ac:dyDescent="0.25">
      <c r="A864" s="94" t="s">
        <v>970</v>
      </c>
      <c r="B864" s="98" t="s">
        <v>7</v>
      </c>
      <c r="C864" s="99">
        <v>1</v>
      </c>
      <c r="D864" s="98" t="s">
        <v>57</v>
      </c>
      <c r="E864" s="98" t="s">
        <v>11</v>
      </c>
      <c r="F864" s="98" t="s">
        <v>713</v>
      </c>
      <c r="G864" s="98"/>
      <c r="H864" s="98"/>
      <c r="I864" s="107">
        <v>0.5</v>
      </c>
      <c r="J864" s="17"/>
      <c r="K864" s="96">
        <f>IF(Tabel1[[#This Row],[Inde eller ude?]]="Ude",(Tabel1[[#This Row],[Bredde ude]]/100)*(Tabel1[[#This Row],[Dybde ude]]/100)*Tabel1[[#This Row],[Antal]],0)</f>
        <v>0</v>
      </c>
      <c r="L864" s="103">
        <f>Tabel1[[#This Row],[Bredde inde]]*Tabel1[[#This Row],[Antal]]</f>
        <v>0.5</v>
      </c>
    </row>
    <row r="865" spans="1:12" x14ac:dyDescent="0.25">
      <c r="A865" s="94" t="s">
        <v>1401</v>
      </c>
      <c r="B865" s="98" t="s">
        <v>8</v>
      </c>
      <c r="C865" s="99">
        <v>1</v>
      </c>
      <c r="D865" s="98" t="s">
        <v>57</v>
      </c>
      <c r="E865" s="98" t="s">
        <v>11</v>
      </c>
      <c r="F865" s="98" t="s">
        <v>713</v>
      </c>
      <c r="G865" s="98"/>
      <c r="H865" s="98"/>
      <c r="I865" s="107">
        <v>0.5</v>
      </c>
      <c r="J865" s="17"/>
      <c r="K865" s="96">
        <f>IF(Tabel1[[#This Row],[Inde eller ude?]]="Ude",(Tabel1[[#This Row],[Bredde ude]]/100)*(Tabel1[[#This Row],[Dybde ude]]/100)*Tabel1[[#This Row],[Antal]],0)</f>
        <v>0</v>
      </c>
      <c r="L865" s="103">
        <f>Tabel1[[#This Row],[Bredde inde]]*Tabel1[[#This Row],[Antal]]</f>
        <v>0.5</v>
      </c>
    </row>
    <row r="866" spans="1:12" x14ac:dyDescent="0.25">
      <c r="A866" s="94" t="s">
        <v>1402</v>
      </c>
      <c r="B866" s="98" t="s">
        <v>1476</v>
      </c>
      <c r="C866" s="99">
        <v>1</v>
      </c>
      <c r="D866" s="98" t="s">
        <v>56</v>
      </c>
      <c r="E866" s="98" t="s">
        <v>11</v>
      </c>
      <c r="F866" s="98" t="s">
        <v>713</v>
      </c>
      <c r="G866" s="98"/>
      <c r="H866" s="98"/>
      <c r="I866" s="107">
        <v>0.5</v>
      </c>
      <c r="J866" s="17"/>
      <c r="K866" s="96">
        <f>IF(Tabel1[[#This Row],[Inde eller ude?]]="Ude",(Tabel1[[#This Row],[Bredde ude]]/100)*(Tabel1[[#This Row],[Dybde ude]]/100)*Tabel1[[#This Row],[Antal]],0)</f>
        <v>0</v>
      </c>
      <c r="L866" s="103">
        <f>Tabel1[[#This Row],[Bredde inde]]*Tabel1[[#This Row],[Antal]]</f>
        <v>0.5</v>
      </c>
    </row>
    <row r="867" spans="1:12" x14ac:dyDescent="0.25">
      <c r="A867" s="94" t="s">
        <v>971</v>
      </c>
      <c r="B867" s="98" t="s">
        <v>1475</v>
      </c>
      <c r="C867" s="99">
        <v>1</v>
      </c>
      <c r="D867" s="98" t="s">
        <v>56</v>
      </c>
      <c r="E867" s="98" t="s">
        <v>11</v>
      </c>
      <c r="F867" s="98" t="s">
        <v>713</v>
      </c>
      <c r="G867" s="98"/>
      <c r="H867" s="98"/>
      <c r="I867" s="107">
        <v>0.5</v>
      </c>
      <c r="J867" s="17"/>
      <c r="K867" s="96">
        <f>IF(Tabel1[[#This Row],[Inde eller ude?]]="Ude",(Tabel1[[#This Row],[Bredde ude]]/100)*(Tabel1[[#This Row],[Dybde ude]]/100)*Tabel1[[#This Row],[Antal]],0)</f>
        <v>0</v>
      </c>
      <c r="L867" s="103">
        <f>Tabel1[[#This Row],[Bredde inde]]*Tabel1[[#This Row],[Antal]]</f>
        <v>0.5</v>
      </c>
    </row>
    <row r="868" spans="1:12" x14ac:dyDescent="0.25">
      <c r="A868" s="94" t="s">
        <v>972</v>
      </c>
      <c r="B868" s="98" t="s">
        <v>0</v>
      </c>
      <c r="C868" s="99">
        <v>4</v>
      </c>
      <c r="D868" s="98" t="s">
        <v>54</v>
      </c>
      <c r="E868" s="98" t="s">
        <v>1177</v>
      </c>
      <c r="F868" s="98" t="s">
        <v>713</v>
      </c>
      <c r="G868" s="98"/>
      <c r="H868" s="98"/>
      <c r="I868" s="107">
        <v>1.1000000000000001</v>
      </c>
      <c r="J868" s="17"/>
      <c r="K868" s="96">
        <f>IF(Tabel1[[#This Row],[Inde eller ude?]]="Ude",(Tabel1[[#This Row],[Bredde ude]]/100)*(Tabel1[[#This Row],[Dybde ude]]/100)*Tabel1[[#This Row],[Antal]],0)</f>
        <v>0</v>
      </c>
      <c r="L868" s="103">
        <f>Tabel1[[#This Row],[Bredde inde]]*Tabel1[[#This Row],[Antal]]</f>
        <v>4.4000000000000004</v>
      </c>
    </row>
    <row r="869" spans="1:12" x14ac:dyDescent="0.25">
      <c r="A869" s="94" t="s">
        <v>973</v>
      </c>
      <c r="B869" s="98" t="s">
        <v>1</v>
      </c>
      <c r="C869" s="99">
        <v>2</v>
      </c>
      <c r="D869" s="98" t="s">
        <v>54</v>
      </c>
      <c r="E869" s="98" t="s">
        <v>11</v>
      </c>
      <c r="F869" s="98" t="s">
        <v>713</v>
      </c>
      <c r="G869" s="98"/>
      <c r="H869" s="98"/>
      <c r="I869" s="107">
        <v>1.1000000000000001</v>
      </c>
      <c r="J869" s="17"/>
      <c r="K869" s="96">
        <f>IF(Tabel1[[#This Row],[Inde eller ude?]]="Ude",(Tabel1[[#This Row],[Bredde ude]]/100)*(Tabel1[[#This Row],[Dybde ude]]/100)*Tabel1[[#This Row],[Antal]],0)</f>
        <v>0</v>
      </c>
      <c r="L869" s="103">
        <f>Tabel1[[#This Row],[Bredde inde]]*Tabel1[[#This Row],[Antal]]</f>
        <v>2.2000000000000002</v>
      </c>
    </row>
    <row r="870" spans="1:12" x14ac:dyDescent="0.25">
      <c r="A870" s="94" t="s">
        <v>974</v>
      </c>
      <c r="B870" s="98" t="s">
        <v>2</v>
      </c>
      <c r="C870" s="99">
        <v>1</v>
      </c>
      <c r="D870" s="98" t="s">
        <v>57</v>
      </c>
      <c r="E870" s="98" t="s">
        <v>11</v>
      </c>
      <c r="F870" s="98" t="s">
        <v>713</v>
      </c>
      <c r="G870" s="98"/>
      <c r="H870" s="98"/>
      <c r="I870" s="107">
        <v>0.5</v>
      </c>
      <c r="J870" s="17"/>
      <c r="K870" s="96">
        <f>IF(Tabel1[[#This Row],[Inde eller ude?]]="Ude",(Tabel1[[#This Row],[Bredde ude]]/100)*(Tabel1[[#This Row],[Dybde ude]]/100)*Tabel1[[#This Row],[Antal]],0)</f>
        <v>0</v>
      </c>
      <c r="L870" s="103">
        <f>Tabel1[[#This Row],[Bredde inde]]*Tabel1[[#This Row],[Antal]]</f>
        <v>0.5</v>
      </c>
    </row>
    <row r="871" spans="1:12" x14ac:dyDescent="0.25">
      <c r="A871" s="94" t="s">
        <v>975</v>
      </c>
      <c r="B871" s="98" t="s">
        <v>4</v>
      </c>
      <c r="C871" s="99">
        <v>1</v>
      </c>
      <c r="D871" s="98" t="s">
        <v>57</v>
      </c>
      <c r="E871" s="98" t="s">
        <v>11</v>
      </c>
      <c r="F871" s="98" t="s">
        <v>713</v>
      </c>
      <c r="G871" s="98"/>
      <c r="H871" s="98"/>
      <c r="I871" s="107">
        <v>0.5</v>
      </c>
      <c r="J871" s="17"/>
      <c r="K871" s="96">
        <f>IF(Tabel1[[#This Row],[Inde eller ude?]]="Ude",(Tabel1[[#This Row],[Bredde ude]]/100)*(Tabel1[[#This Row],[Dybde ude]]/100)*Tabel1[[#This Row],[Antal]],0)</f>
        <v>0</v>
      </c>
      <c r="L871" s="103">
        <f>Tabel1[[#This Row],[Bredde inde]]*Tabel1[[#This Row],[Antal]]</f>
        <v>0.5</v>
      </c>
    </row>
    <row r="872" spans="1:12" x14ac:dyDescent="0.25">
      <c r="A872" s="94" t="s">
        <v>976</v>
      </c>
      <c r="B872" s="98" t="s">
        <v>5</v>
      </c>
      <c r="C872" s="99">
        <v>1</v>
      </c>
      <c r="D872" s="98" t="s">
        <v>54</v>
      </c>
      <c r="E872" s="98" t="s">
        <v>11</v>
      </c>
      <c r="F872" s="98" t="s">
        <v>713</v>
      </c>
      <c r="G872" s="98"/>
      <c r="H872" s="98"/>
      <c r="I872" s="107">
        <v>0.5</v>
      </c>
      <c r="J872" s="17"/>
      <c r="K872" s="96">
        <f>IF(Tabel1[[#This Row],[Inde eller ude?]]="Ude",(Tabel1[[#This Row],[Bredde ude]]/100)*(Tabel1[[#This Row],[Dybde ude]]/100)*Tabel1[[#This Row],[Antal]],0)</f>
        <v>0</v>
      </c>
      <c r="L872" s="103">
        <f>Tabel1[[#This Row],[Bredde inde]]*Tabel1[[#This Row],[Antal]]</f>
        <v>0.5</v>
      </c>
    </row>
    <row r="873" spans="1:12" x14ac:dyDescent="0.25">
      <c r="A873" s="94" t="s">
        <v>977</v>
      </c>
      <c r="B873" s="98" t="s">
        <v>1147</v>
      </c>
      <c r="C873" s="99">
        <v>1</v>
      </c>
      <c r="D873" s="98" t="s">
        <v>54</v>
      </c>
      <c r="E873" s="98" t="s">
        <v>11</v>
      </c>
      <c r="F873" s="98" t="s">
        <v>713</v>
      </c>
      <c r="G873" s="98"/>
      <c r="H873" s="98"/>
      <c r="I873" s="107">
        <v>1.1000000000000001</v>
      </c>
      <c r="J873" s="17"/>
      <c r="K873" s="96">
        <f>IF(Tabel1[[#This Row],[Inde eller ude?]]="Ude",(Tabel1[[#This Row],[Bredde ude]]/100)*(Tabel1[[#This Row],[Dybde ude]]/100)*Tabel1[[#This Row],[Antal]],0)</f>
        <v>0</v>
      </c>
      <c r="L873" s="103">
        <f>Tabel1[[#This Row],[Bredde inde]]*Tabel1[[#This Row],[Antal]]</f>
        <v>1.1000000000000001</v>
      </c>
    </row>
    <row r="874" spans="1:12" x14ac:dyDescent="0.25">
      <c r="A874" s="94" t="s">
        <v>978</v>
      </c>
      <c r="B874" s="98" t="s">
        <v>6</v>
      </c>
      <c r="C874" s="99">
        <v>3</v>
      </c>
      <c r="D874" s="98" t="s">
        <v>56</v>
      </c>
      <c r="E874" s="98" t="s">
        <v>1177</v>
      </c>
      <c r="F874" s="98" t="s">
        <v>713</v>
      </c>
      <c r="G874" s="98"/>
      <c r="H874" s="98"/>
      <c r="I874" s="107">
        <v>0.5</v>
      </c>
      <c r="J874" s="101"/>
      <c r="K874" s="96">
        <f>IF(Tabel1[[#This Row],[Inde eller ude?]]="Ude",(Tabel1[[#This Row],[Bredde ude]]/100)*(Tabel1[[#This Row],[Dybde ude]]/100)*Tabel1[[#This Row],[Antal]],0)</f>
        <v>0</v>
      </c>
      <c r="L874" s="103">
        <f>Tabel1[[#This Row],[Bredde inde]]*Tabel1[[#This Row],[Antal]]</f>
        <v>1.5</v>
      </c>
    </row>
    <row r="875" spans="1:12" x14ac:dyDescent="0.25">
      <c r="A875" s="94" t="s">
        <v>979</v>
      </c>
      <c r="B875" s="98" t="s">
        <v>1294</v>
      </c>
      <c r="C875" s="99">
        <v>1</v>
      </c>
      <c r="D875" s="98" t="s">
        <v>1356</v>
      </c>
      <c r="E875" s="98" t="s">
        <v>11</v>
      </c>
      <c r="F875" s="98" t="s">
        <v>713</v>
      </c>
      <c r="G875" s="98"/>
      <c r="H875" s="98"/>
      <c r="I875" s="107">
        <v>0.5</v>
      </c>
      <c r="J875" s="17"/>
      <c r="K875" s="96">
        <f>IF(Tabel1[[#This Row],[Inde eller ude?]]="Ude",(Tabel1[[#This Row],[Bredde ude]]/100)*(Tabel1[[#This Row],[Dybde ude]]/100)*Tabel1[[#This Row],[Antal]],0)</f>
        <v>0</v>
      </c>
      <c r="L875" s="103">
        <f>Tabel1[[#This Row],[Bredde inde]]*Tabel1[[#This Row],[Antal]]</f>
        <v>0.5</v>
      </c>
    </row>
    <row r="876" spans="1:12" x14ac:dyDescent="0.25">
      <c r="A876" s="94" t="s">
        <v>980</v>
      </c>
      <c r="B876" s="98" t="s">
        <v>7</v>
      </c>
      <c r="C876" s="99">
        <v>1</v>
      </c>
      <c r="D876" s="98" t="s">
        <v>57</v>
      </c>
      <c r="E876" s="98" t="s">
        <v>11</v>
      </c>
      <c r="F876" s="98" t="s">
        <v>713</v>
      </c>
      <c r="G876" s="98"/>
      <c r="H876" s="98"/>
      <c r="I876" s="107">
        <v>0.5</v>
      </c>
      <c r="J876" s="17"/>
      <c r="K876" s="96">
        <f>IF(Tabel1[[#This Row],[Inde eller ude?]]="Ude",(Tabel1[[#This Row],[Bredde ude]]/100)*(Tabel1[[#This Row],[Dybde ude]]/100)*Tabel1[[#This Row],[Antal]],0)</f>
        <v>0</v>
      </c>
      <c r="L876" s="103">
        <f>Tabel1[[#This Row],[Bredde inde]]*Tabel1[[#This Row],[Antal]]</f>
        <v>0.5</v>
      </c>
    </row>
    <row r="877" spans="1:12" x14ac:dyDescent="0.25">
      <c r="A877" s="94" t="s">
        <v>1403</v>
      </c>
      <c r="B877" s="98" t="s">
        <v>8</v>
      </c>
      <c r="C877" s="99">
        <v>1</v>
      </c>
      <c r="D877" s="98" t="s">
        <v>676</v>
      </c>
      <c r="E877" s="98" t="s">
        <v>11</v>
      </c>
      <c r="F877" s="98" t="s">
        <v>713</v>
      </c>
      <c r="G877" s="98"/>
      <c r="H877" s="98"/>
      <c r="I877" s="107">
        <v>1.1000000000000001</v>
      </c>
      <c r="J877" s="17"/>
      <c r="K877" s="96">
        <f>IF(Tabel1[[#This Row],[Inde eller ude?]]="Ude",(Tabel1[[#This Row],[Bredde ude]]/100)*(Tabel1[[#This Row],[Dybde ude]]/100)*Tabel1[[#This Row],[Antal]],0)</f>
        <v>0</v>
      </c>
      <c r="L877" s="103">
        <f>Tabel1[[#This Row],[Bredde inde]]*Tabel1[[#This Row],[Antal]]</f>
        <v>1.1000000000000001</v>
      </c>
    </row>
    <row r="878" spans="1:12" x14ac:dyDescent="0.25">
      <c r="A878" s="94" t="s">
        <v>1404</v>
      </c>
      <c r="B878" s="98" t="s">
        <v>1476</v>
      </c>
      <c r="C878" s="99">
        <v>1</v>
      </c>
      <c r="D878" s="98" t="s">
        <v>56</v>
      </c>
      <c r="E878" s="98" t="s">
        <v>11</v>
      </c>
      <c r="F878" s="98" t="s">
        <v>713</v>
      </c>
      <c r="G878" s="98"/>
      <c r="H878" s="98"/>
      <c r="I878" s="107">
        <v>0.5</v>
      </c>
      <c r="J878" s="17"/>
      <c r="K878" s="96">
        <f>IF(Tabel1[[#This Row],[Inde eller ude?]]="Ude",(Tabel1[[#This Row],[Bredde ude]]/100)*(Tabel1[[#This Row],[Dybde ude]]/100)*Tabel1[[#This Row],[Antal]],0)</f>
        <v>0</v>
      </c>
      <c r="L878" s="103">
        <f>Tabel1[[#This Row],[Bredde inde]]*Tabel1[[#This Row],[Antal]]</f>
        <v>0.5</v>
      </c>
    </row>
    <row r="879" spans="1:12" x14ac:dyDescent="0.25">
      <c r="A879" s="94" t="s">
        <v>981</v>
      </c>
      <c r="B879" s="98" t="s">
        <v>1475</v>
      </c>
      <c r="C879" s="99">
        <v>1</v>
      </c>
      <c r="D879" s="98" t="s">
        <v>56</v>
      </c>
      <c r="E879" s="98" t="s">
        <v>11</v>
      </c>
      <c r="F879" s="98" t="s">
        <v>713</v>
      </c>
      <c r="G879" s="98"/>
      <c r="H879" s="98"/>
      <c r="I879" s="107">
        <v>0.5</v>
      </c>
      <c r="J879" s="17"/>
      <c r="K879" s="96">
        <f>IF(Tabel1[[#This Row],[Inde eller ude?]]="Ude",(Tabel1[[#This Row],[Bredde ude]]/100)*(Tabel1[[#This Row],[Dybde ude]]/100)*Tabel1[[#This Row],[Antal]],0)</f>
        <v>0</v>
      </c>
      <c r="L879" s="103">
        <f>Tabel1[[#This Row],[Bredde inde]]*Tabel1[[#This Row],[Antal]]</f>
        <v>0.5</v>
      </c>
    </row>
    <row r="880" spans="1:12" x14ac:dyDescent="0.25">
      <c r="A880" s="94" t="s">
        <v>982</v>
      </c>
      <c r="B880" s="98" t="s">
        <v>1309</v>
      </c>
      <c r="C880" s="99">
        <v>1</v>
      </c>
      <c r="D880" s="98" t="s">
        <v>1310</v>
      </c>
      <c r="E880" s="98" t="s">
        <v>11</v>
      </c>
      <c r="F880" s="98" t="s">
        <v>713</v>
      </c>
      <c r="G880" s="98"/>
      <c r="H880" s="98"/>
      <c r="I880" s="17">
        <v>5</v>
      </c>
      <c r="J880" s="17"/>
      <c r="K880" s="96">
        <f>IF(Tabel1[[#This Row],[Inde eller ude?]]="Ude",(Tabel1[[#This Row],[Bredde ude]]/100)*(Tabel1[[#This Row],[Dybde ude]]/100)*Tabel1[[#This Row],[Antal]],0)</f>
        <v>0</v>
      </c>
      <c r="L880" s="103">
        <f>Tabel1[[#This Row],[Bredde inde]]*Tabel1[[#This Row],[Antal]]</f>
        <v>5</v>
      </c>
    </row>
    <row r="881" spans="1:12" x14ac:dyDescent="0.25">
      <c r="A881" s="94" t="s">
        <v>983</v>
      </c>
      <c r="B881" s="98" t="s">
        <v>0</v>
      </c>
      <c r="C881" s="99">
        <v>4</v>
      </c>
      <c r="D881" s="98" t="s">
        <v>54</v>
      </c>
      <c r="E881" s="98" t="s">
        <v>1177</v>
      </c>
      <c r="F881" s="98" t="s">
        <v>713</v>
      </c>
      <c r="G881" s="98"/>
      <c r="H881" s="98"/>
      <c r="I881" s="107">
        <v>1.1000000000000001</v>
      </c>
      <c r="J881" s="17"/>
      <c r="K881" s="96">
        <f>IF(Tabel1[[#This Row],[Inde eller ude?]]="Ude",(Tabel1[[#This Row],[Bredde ude]]/100)*(Tabel1[[#This Row],[Dybde ude]]/100)*Tabel1[[#This Row],[Antal]],0)</f>
        <v>0</v>
      </c>
      <c r="L881" s="103">
        <f>Tabel1[[#This Row],[Bredde inde]]*Tabel1[[#This Row],[Antal]]</f>
        <v>4.4000000000000004</v>
      </c>
    </row>
    <row r="882" spans="1:12" x14ac:dyDescent="0.25">
      <c r="A882" s="94" t="s">
        <v>984</v>
      </c>
      <c r="B882" s="98" t="s">
        <v>1</v>
      </c>
      <c r="C882" s="99">
        <v>2</v>
      </c>
      <c r="D882" s="98" t="s">
        <v>54</v>
      </c>
      <c r="E882" s="98" t="s">
        <v>11</v>
      </c>
      <c r="F882" s="98" t="s">
        <v>713</v>
      </c>
      <c r="G882" s="98"/>
      <c r="H882" s="98"/>
      <c r="I882" s="107">
        <v>1.1000000000000001</v>
      </c>
      <c r="J882" s="17"/>
      <c r="K882" s="96">
        <f>IF(Tabel1[[#This Row],[Inde eller ude?]]="Ude",(Tabel1[[#This Row],[Bredde ude]]/100)*(Tabel1[[#This Row],[Dybde ude]]/100)*Tabel1[[#This Row],[Antal]],0)</f>
        <v>0</v>
      </c>
      <c r="L882" s="103">
        <f>Tabel1[[#This Row],[Bredde inde]]*Tabel1[[#This Row],[Antal]]</f>
        <v>2.2000000000000002</v>
      </c>
    </row>
    <row r="883" spans="1:12" x14ac:dyDescent="0.25">
      <c r="A883" s="94" t="s">
        <v>985</v>
      </c>
      <c r="B883" s="98" t="s">
        <v>2</v>
      </c>
      <c r="C883" s="99">
        <v>1</v>
      </c>
      <c r="D883" s="98" t="s">
        <v>54</v>
      </c>
      <c r="E883" s="98" t="s">
        <v>11</v>
      </c>
      <c r="F883" s="98" t="s">
        <v>713</v>
      </c>
      <c r="G883" s="98"/>
      <c r="H883" s="98"/>
      <c r="I883" s="107">
        <v>1.1000000000000001</v>
      </c>
      <c r="J883" s="17"/>
      <c r="K883" s="96">
        <f>IF(Tabel1[[#This Row],[Inde eller ude?]]="Ude",(Tabel1[[#This Row],[Bredde ude]]/100)*(Tabel1[[#This Row],[Dybde ude]]/100)*Tabel1[[#This Row],[Antal]],0)</f>
        <v>0</v>
      </c>
      <c r="L883" s="103">
        <f>Tabel1[[#This Row],[Bredde inde]]*Tabel1[[#This Row],[Antal]]</f>
        <v>1.1000000000000001</v>
      </c>
    </row>
    <row r="884" spans="1:12" x14ac:dyDescent="0.25">
      <c r="A884" s="94" t="s">
        <v>986</v>
      </c>
      <c r="B884" s="98" t="s">
        <v>4</v>
      </c>
      <c r="C884" s="99">
        <v>1</v>
      </c>
      <c r="D884" s="98" t="s">
        <v>57</v>
      </c>
      <c r="E884" s="98" t="s">
        <v>11</v>
      </c>
      <c r="F884" s="98" t="s">
        <v>713</v>
      </c>
      <c r="G884" s="98"/>
      <c r="H884" s="98"/>
      <c r="I884" s="107">
        <v>0.5</v>
      </c>
      <c r="J884" s="17"/>
      <c r="K884" s="96">
        <f>IF(Tabel1[[#This Row],[Inde eller ude?]]="Ude",(Tabel1[[#This Row],[Bredde ude]]/100)*(Tabel1[[#This Row],[Dybde ude]]/100)*Tabel1[[#This Row],[Antal]],0)</f>
        <v>0</v>
      </c>
      <c r="L884" s="103">
        <f>Tabel1[[#This Row],[Bredde inde]]*Tabel1[[#This Row],[Antal]]</f>
        <v>0.5</v>
      </c>
    </row>
    <row r="885" spans="1:12" x14ac:dyDescent="0.25">
      <c r="A885" s="94" t="s">
        <v>987</v>
      </c>
      <c r="B885" s="98" t="s">
        <v>5</v>
      </c>
      <c r="C885" s="99">
        <v>1</v>
      </c>
      <c r="D885" s="98" t="s">
        <v>54</v>
      </c>
      <c r="E885" s="98" t="s">
        <v>11</v>
      </c>
      <c r="F885" s="98" t="s">
        <v>713</v>
      </c>
      <c r="G885" s="98"/>
      <c r="H885" s="98"/>
      <c r="I885" s="107">
        <v>1.1000000000000001</v>
      </c>
      <c r="J885" s="17"/>
      <c r="K885" s="96">
        <f>IF(Tabel1[[#This Row],[Inde eller ude?]]="Ude",(Tabel1[[#This Row],[Bredde ude]]/100)*(Tabel1[[#This Row],[Dybde ude]]/100)*Tabel1[[#This Row],[Antal]],0)</f>
        <v>0</v>
      </c>
      <c r="L885" s="103">
        <f>Tabel1[[#This Row],[Bredde inde]]*Tabel1[[#This Row],[Antal]]</f>
        <v>1.1000000000000001</v>
      </c>
    </row>
    <row r="886" spans="1:12" x14ac:dyDescent="0.25">
      <c r="A886" s="94" t="s">
        <v>988</v>
      </c>
      <c r="B886" s="98" t="s">
        <v>1147</v>
      </c>
      <c r="C886" s="99">
        <v>1</v>
      </c>
      <c r="D886" s="98" t="s">
        <v>54</v>
      </c>
      <c r="E886" s="98" t="s">
        <v>11</v>
      </c>
      <c r="F886" s="98" t="s">
        <v>713</v>
      </c>
      <c r="G886" s="98"/>
      <c r="H886" s="98"/>
      <c r="I886" s="107">
        <v>1.1000000000000001</v>
      </c>
      <c r="J886" s="17"/>
      <c r="K886" s="96">
        <f>IF(Tabel1[[#This Row],[Inde eller ude?]]="Ude",(Tabel1[[#This Row],[Bredde ude]]/100)*(Tabel1[[#This Row],[Dybde ude]]/100)*Tabel1[[#This Row],[Antal]],0)</f>
        <v>0</v>
      </c>
      <c r="L886" s="103">
        <f>Tabel1[[#This Row],[Bredde inde]]*Tabel1[[#This Row],[Antal]]</f>
        <v>1.1000000000000001</v>
      </c>
    </row>
    <row r="887" spans="1:12" x14ac:dyDescent="0.25">
      <c r="A887" s="94" t="s">
        <v>989</v>
      </c>
      <c r="B887" s="98" t="s">
        <v>6</v>
      </c>
      <c r="C887" s="99">
        <v>4</v>
      </c>
      <c r="D887" s="98" t="s">
        <v>56</v>
      </c>
      <c r="E887" s="98" t="s">
        <v>1177</v>
      </c>
      <c r="F887" s="98" t="s">
        <v>713</v>
      </c>
      <c r="G887" s="98"/>
      <c r="H887" s="98"/>
      <c r="I887" s="107">
        <v>0.5</v>
      </c>
      <c r="J887" s="101"/>
      <c r="K887" s="96">
        <f>IF(Tabel1[[#This Row],[Inde eller ude?]]="Ude",(Tabel1[[#This Row],[Bredde ude]]/100)*(Tabel1[[#This Row],[Dybde ude]]/100)*Tabel1[[#This Row],[Antal]],0)</f>
        <v>0</v>
      </c>
      <c r="L887" s="103">
        <f>Tabel1[[#This Row],[Bredde inde]]*Tabel1[[#This Row],[Antal]]</f>
        <v>2</v>
      </c>
    </row>
    <row r="888" spans="1:12" x14ac:dyDescent="0.25">
      <c r="A888" s="94" t="s">
        <v>990</v>
      </c>
      <c r="B888" s="98" t="s">
        <v>1294</v>
      </c>
      <c r="C888" s="99">
        <v>1</v>
      </c>
      <c r="D888" s="98" t="s">
        <v>1356</v>
      </c>
      <c r="E888" s="98" t="s">
        <v>11</v>
      </c>
      <c r="F888" s="98" t="s">
        <v>713</v>
      </c>
      <c r="G888" s="98"/>
      <c r="H888" s="98"/>
      <c r="I888" s="107">
        <v>1.1000000000000001</v>
      </c>
      <c r="J888" s="17"/>
      <c r="K888" s="96">
        <f>IF(Tabel1[[#This Row],[Inde eller ude?]]="Ude",(Tabel1[[#This Row],[Bredde ude]]/100)*(Tabel1[[#This Row],[Dybde ude]]/100)*Tabel1[[#This Row],[Antal]],0)</f>
        <v>0</v>
      </c>
      <c r="L888" s="103">
        <f>Tabel1[[#This Row],[Bredde inde]]*Tabel1[[#This Row],[Antal]]</f>
        <v>1.1000000000000001</v>
      </c>
    </row>
    <row r="889" spans="1:12" x14ac:dyDescent="0.25">
      <c r="A889" s="94" t="s">
        <v>991</v>
      </c>
      <c r="B889" s="98" t="s">
        <v>7</v>
      </c>
      <c r="C889" s="99">
        <v>1</v>
      </c>
      <c r="D889" s="98" t="s">
        <v>57</v>
      </c>
      <c r="E889" s="98" t="s">
        <v>11</v>
      </c>
      <c r="F889" s="98" t="s">
        <v>713</v>
      </c>
      <c r="G889" s="98"/>
      <c r="H889" s="98"/>
      <c r="I889" s="107">
        <v>0.5</v>
      </c>
      <c r="J889" s="17"/>
      <c r="K889" s="96">
        <f>IF(Tabel1[[#This Row],[Inde eller ude?]]="Ude",(Tabel1[[#This Row],[Bredde ude]]/100)*(Tabel1[[#This Row],[Dybde ude]]/100)*Tabel1[[#This Row],[Antal]],0)</f>
        <v>0</v>
      </c>
      <c r="L889" s="103">
        <f>Tabel1[[#This Row],[Bredde inde]]*Tabel1[[#This Row],[Antal]]</f>
        <v>0.5</v>
      </c>
    </row>
    <row r="890" spans="1:12" x14ac:dyDescent="0.25">
      <c r="A890" s="94" t="s">
        <v>1405</v>
      </c>
      <c r="B890" s="98" t="s">
        <v>8</v>
      </c>
      <c r="C890" s="99">
        <v>1</v>
      </c>
      <c r="D890" s="98" t="s">
        <v>676</v>
      </c>
      <c r="E890" s="98" t="s">
        <v>11</v>
      </c>
      <c r="F890" s="98" t="s">
        <v>713</v>
      </c>
      <c r="G890" s="98"/>
      <c r="H890" s="98"/>
      <c r="I890" s="107">
        <v>1.1000000000000001</v>
      </c>
      <c r="J890" s="17"/>
      <c r="K890" s="96">
        <f>IF(Tabel1[[#This Row],[Inde eller ude?]]="Ude",(Tabel1[[#This Row],[Bredde ude]]/100)*(Tabel1[[#This Row],[Dybde ude]]/100)*Tabel1[[#This Row],[Antal]],0)</f>
        <v>0</v>
      </c>
      <c r="L890" s="103">
        <f>Tabel1[[#This Row],[Bredde inde]]*Tabel1[[#This Row],[Antal]]</f>
        <v>1.1000000000000001</v>
      </c>
    </row>
    <row r="891" spans="1:12" x14ac:dyDescent="0.25">
      <c r="A891" s="94" t="s">
        <v>1406</v>
      </c>
      <c r="B891" s="98" t="s">
        <v>1476</v>
      </c>
      <c r="C891" s="99">
        <v>1</v>
      </c>
      <c r="D891" s="98" t="s">
        <v>56</v>
      </c>
      <c r="E891" s="98" t="s">
        <v>11</v>
      </c>
      <c r="F891" s="98" t="s">
        <v>713</v>
      </c>
      <c r="G891" s="98"/>
      <c r="H891" s="98"/>
      <c r="I891" s="107">
        <v>0.5</v>
      </c>
      <c r="J891" s="17"/>
      <c r="K891" s="96">
        <f>IF(Tabel1[[#This Row],[Inde eller ude?]]="Ude",(Tabel1[[#This Row],[Bredde ude]]/100)*(Tabel1[[#This Row],[Dybde ude]]/100)*Tabel1[[#This Row],[Antal]],0)</f>
        <v>0</v>
      </c>
      <c r="L891" s="103">
        <f>Tabel1[[#This Row],[Bredde inde]]*Tabel1[[#This Row],[Antal]]</f>
        <v>0.5</v>
      </c>
    </row>
    <row r="892" spans="1:12" x14ac:dyDescent="0.25">
      <c r="A892" s="94" t="s">
        <v>992</v>
      </c>
      <c r="B892" s="98" t="s">
        <v>1475</v>
      </c>
      <c r="C892" s="99">
        <v>1</v>
      </c>
      <c r="D892" s="98" t="s">
        <v>56</v>
      </c>
      <c r="E892" s="98" t="s">
        <v>11</v>
      </c>
      <c r="F892" s="98" t="s">
        <v>713</v>
      </c>
      <c r="G892" s="98"/>
      <c r="H892" s="98"/>
      <c r="I892" s="107">
        <v>0.5</v>
      </c>
      <c r="J892" s="17"/>
      <c r="K892" s="96">
        <f>IF(Tabel1[[#This Row],[Inde eller ude?]]="Ude",(Tabel1[[#This Row],[Bredde ude]]/100)*(Tabel1[[#This Row],[Dybde ude]]/100)*Tabel1[[#This Row],[Antal]],0)</f>
        <v>0</v>
      </c>
      <c r="L892" s="103">
        <f>Tabel1[[#This Row],[Bredde inde]]*Tabel1[[#This Row],[Antal]]</f>
        <v>0.5</v>
      </c>
    </row>
    <row r="893" spans="1:12" x14ac:dyDescent="0.25">
      <c r="A893" s="94" t="s">
        <v>993</v>
      </c>
      <c r="B893" s="98" t="s">
        <v>1309</v>
      </c>
      <c r="C893" s="99">
        <v>1</v>
      </c>
      <c r="D893" s="98" t="s">
        <v>1310</v>
      </c>
      <c r="E893" s="98" t="s">
        <v>11</v>
      </c>
      <c r="F893" s="98" t="s">
        <v>713</v>
      </c>
      <c r="G893" s="98"/>
      <c r="H893" s="98"/>
      <c r="I893" s="17">
        <v>5</v>
      </c>
      <c r="J893" s="17"/>
      <c r="K893" s="96">
        <f>IF(Tabel1[[#This Row],[Inde eller ude?]]="Ude",(Tabel1[[#This Row],[Bredde ude]]/100)*(Tabel1[[#This Row],[Dybde ude]]/100)*Tabel1[[#This Row],[Antal]],0)</f>
        <v>0</v>
      </c>
      <c r="L893" s="103">
        <f>Tabel1[[#This Row],[Bredde inde]]*Tabel1[[#This Row],[Antal]]</f>
        <v>5</v>
      </c>
    </row>
    <row r="894" spans="1:12" x14ac:dyDescent="0.25">
      <c r="A894" s="94" t="s">
        <v>994</v>
      </c>
      <c r="B894" s="98" t="s">
        <v>0</v>
      </c>
      <c r="C894" s="99">
        <v>6</v>
      </c>
      <c r="D894" s="98" t="s">
        <v>54</v>
      </c>
      <c r="E894" s="98" t="s">
        <v>1177</v>
      </c>
      <c r="F894" s="98" t="s">
        <v>713</v>
      </c>
      <c r="G894" s="98"/>
      <c r="H894" s="98"/>
      <c r="I894" s="107">
        <v>1.1000000000000001</v>
      </c>
      <c r="J894" s="17"/>
      <c r="K894" s="96">
        <f>IF(Tabel1[[#This Row],[Inde eller ude?]]="Ude",(Tabel1[[#This Row],[Bredde ude]]/100)*(Tabel1[[#This Row],[Dybde ude]]/100)*Tabel1[[#This Row],[Antal]],0)</f>
        <v>0</v>
      </c>
      <c r="L894" s="103">
        <f>Tabel1[[#This Row],[Bredde inde]]*Tabel1[[#This Row],[Antal]]</f>
        <v>6.6000000000000005</v>
      </c>
    </row>
    <row r="895" spans="1:12" x14ac:dyDescent="0.25">
      <c r="A895" s="94" t="s">
        <v>995</v>
      </c>
      <c r="B895" s="98" t="s">
        <v>1</v>
      </c>
      <c r="C895" s="99">
        <v>3</v>
      </c>
      <c r="D895" s="98" t="s">
        <v>54</v>
      </c>
      <c r="E895" s="98" t="s">
        <v>11</v>
      </c>
      <c r="F895" s="98" t="s">
        <v>713</v>
      </c>
      <c r="G895" s="98"/>
      <c r="H895" s="98"/>
      <c r="I895" s="107">
        <v>1.1000000000000001</v>
      </c>
      <c r="J895" s="17"/>
      <c r="K895" s="96">
        <f>IF(Tabel1[[#This Row],[Inde eller ude?]]="Ude",(Tabel1[[#This Row],[Bredde ude]]/100)*(Tabel1[[#This Row],[Dybde ude]]/100)*Tabel1[[#This Row],[Antal]],0)</f>
        <v>0</v>
      </c>
      <c r="L895" s="103">
        <f>Tabel1[[#This Row],[Bredde inde]]*Tabel1[[#This Row],[Antal]]</f>
        <v>3.3000000000000003</v>
      </c>
    </row>
    <row r="896" spans="1:12" x14ac:dyDescent="0.25">
      <c r="A896" s="94" t="s">
        <v>996</v>
      </c>
      <c r="B896" s="98" t="s">
        <v>2</v>
      </c>
      <c r="C896" s="99">
        <v>1</v>
      </c>
      <c r="D896" s="98" t="s">
        <v>54</v>
      </c>
      <c r="E896" s="98" t="s">
        <v>11</v>
      </c>
      <c r="F896" s="98" t="s">
        <v>713</v>
      </c>
      <c r="G896" s="98"/>
      <c r="H896" s="98"/>
      <c r="I896" s="107">
        <v>1.1000000000000001</v>
      </c>
      <c r="J896" s="17"/>
      <c r="K896" s="96">
        <f>IF(Tabel1[[#This Row],[Inde eller ude?]]="Ude",(Tabel1[[#This Row],[Bredde ude]]/100)*(Tabel1[[#This Row],[Dybde ude]]/100)*Tabel1[[#This Row],[Antal]],0)</f>
        <v>0</v>
      </c>
      <c r="L896" s="103">
        <f>Tabel1[[#This Row],[Bredde inde]]*Tabel1[[#This Row],[Antal]]</f>
        <v>1.1000000000000001</v>
      </c>
    </row>
    <row r="897" spans="1:12" x14ac:dyDescent="0.25">
      <c r="A897" s="94" t="s">
        <v>997</v>
      </c>
      <c r="B897" s="98" t="s">
        <v>4</v>
      </c>
      <c r="C897" s="99">
        <v>1</v>
      </c>
      <c r="D897" s="98" t="s">
        <v>57</v>
      </c>
      <c r="E897" s="98" t="s">
        <v>11</v>
      </c>
      <c r="F897" s="98" t="s">
        <v>713</v>
      </c>
      <c r="G897" s="98"/>
      <c r="H897" s="98"/>
      <c r="I897" s="107">
        <v>0.5</v>
      </c>
      <c r="J897" s="17"/>
      <c r="K897" s="96">
        <f>IF(Tabel1[[#This Row],[Inde eller ude?]]="Ude",(Tabel1[[#This Row],[Bredde ude]]/100)*(Tabel1[[#This Row],[Dybde ude]]/100)*Tabel1[[#This Row],[Antal]],0)</f>
        <v>0</v>
      </c>
      <c r="L897" s="103">
        <f>Tabel1[[#This Row],[Bredde inde]]*Tabel1[[#This Row],[Antal]]</f>
        <v>0.5</v>
      </c>
    </row>
    <row r="898" spans="1:12" x14ac:dyDescent="0.25">
      <c r="A898" s="94" t="s">
        <v>998</v>
      </c>
      <c r="B898" s="98" t="s">
        <v>5</v>
      </c>
      <c r="C898" s="99">
        <v>1</v>
      </c>
      <c r="D898" s="98" t="s">
        <v>54</v>
      </c>
      <c r="E898" s="98" t="s">
        <v>11</v>
      </c>
      <c r="F898" s="98" t="s">
        <v>713</v>
      </c>
      <c r="G898" s="98"/>
      <c r="H898" s="98"/>
      <c r="I898" s="107">
        <v>1.1000000000000001</v>
      </c>
      <c r="J898" s="17"/>
      <c r="K898" s="96">
        <f>IF(Tabel1[[#This Row],[Inde eller ude?]]="Ude",(Tabel1[[#This Row],[Bredde ude]]/100)*(Tabel1[[#This Row],[Dybde ude]]/100)*Tabel1[[#This Row],[Antal]],0)</f>
        <v>0</v>
      </c>
      <c r="L898" s="103">
        <f>Tabel1[[#This Row],[Bredde inde]]*Tabel1[[#This Row],[Antal]]</f>
        <v>1.1000000000000001</v>
      </c>
    </row>
    <row r="899" spans="1:12" x14ac:dyDescent="0.25">
      <c r="A899" s="94" t="s">
        <v>999</v>
      </c>
      <c r="B899" s="98" t="s">
        <v>1147</v>
      </c>
      <c r="C899" s="99">
        <v>2</v>
      </c>
      <c r="D899" s="98" t="s">
        <v>54</v>
      </c>
      <c r="E899" s="98" t="s">
        <v>11</v>
      </c>
      <c r="F899" s="98" t="s">
        <v>713</v>
      </c>
      <c r="G899" s="98"/>
      <c r="H899" s="98"/>
      <c r="I899" s="107">
        <v>1.1000000000000001</v>
      </c>
      <c r="J899" s="17"/>
      <c r="K899" s="96">
        <f>IF(Tabel1[[#This Row],[Inde eller ude?]]="Ude",(Tabel1[[#This Row],[Bredde ude]]/100)*(Tabel1[[#This Row],[Dybde ude]]/100)*Tabel1[[#This Row],[Antal]],0)</f>
        <v>0</v>
      </c>
      <c r="L899" s="103">
        <f>Tabel1[[#This Row],[Bredde inde]]*Tabel1[[#This Row],[Antal]]</f>
        <v>2.2000000000000002</v>
      </c>
    </row>
    <row r="900" spans="1:12" x14ac:dyDescent="0.25">
      <c r="A900" s="94" t="s">
        <v>1000</v>
      </c>
      <c r="B900" s="98" t="s">
        <v>6</v>
      </c>
      <c r="C900" s="99">
        <v>4</v>
      </c>
      <c r="D900" s="98" t="s">
        <v>56</v>
      </c>
      <c r="E900" s="98" t="s">
        <v>1177</v>
      </c>
      <c r="F900" s="98" t="s">
        <v>713</v>
      </c>
      <c r="G900" s="98"/>
      <c r="H900" s="98"/>
      <c r="I900" s="107">
        <v>0.5</v>
      </c>
      <c r="J900" s="101"/>
      <c r="K900" s="96">
        <f>IF(Tabel1[[#This Row],[Inde eller ude?]]="Ude",(Tabel1[[#This Row],[Bredde ude]]/100)*(Tabel1[[#This Row],[Dybde ude]]/100)*Tabel1[[#This Row],[Antal]],0)</f>
        <v>0</v>
      </c>
      <c r="L900" s="103">
        <f>Tabel1[[#This Row],[Bredde inde]]*Tabel1[[#This Row],[Antal]]</f>
        <v>2</v>
      </c>
    </row>
    <row r="901" spans="1:12" x14ac:dyDescent="0.25">
      <c r="A901" s="94" t="s">
        <v>1001</v>
      </c>
      <c r="B901" s="98" t="s">
        <v>1294</v>
      </c>
      <c r="C901" s="99">
        <v>1</v>
      </c>
      <c r="D901" s="98" t="s">
        <v>1356</v>
      </c>
      <c r="E901" s="98" t="s">
        <v>11</v>
      </c>
      <c r="F901" s="98" t="s">
        <v>713</v>
      </c>
      <c r="G901" s="98"/>
      <c r="H901" s="98"/>
      <c r="I901" s="107">
        <v>1.1000000000000001</v>
      </c>
      <c r="J901" s="17"/>
      <c r="K901" s="96">
        <f>IF(Tabel1[[#This Row],[Inde eller ude?]]="Ude",(Tabel1[[#This Row],[Bredde ude]]/100)*(Tabel1[[#This Row],[Dybde ude]]/100)*Tabel1[[#This Row],[Antal]],0)</f>
        <v>0</v>
      </c>
      <c r="L901" s="103">
        <f>Tabel1[[#This Row],[Bredde inde]]*Tabel1[[#This Row],[Antal]]</f>
        <v>1.1000000000000001</v>
      </c>
    </row>
    <row r="902" spans="1:12" x14ac:dyDescent="0.25">
      <c r="A902" s="94" t="s">
        <v>1002</v>
      </c>
      <c r="B902" s="98" t="s">
        <v>7</v>
      </c>
      <c r="C902" s="99">
        <v>1</v>
      </c>
      <c r="D902" s="98" t="s">
        <v>57</v>
      </c>
      <c r="E902" s="98" t="s">
        <v>11</v>
      </c>
      <c r="F902" s="98" t="s">
        <v>713</v>
      </c>
      <c r="G902" s="98"/>
      <c r="H902" s="98"/>
      <c r="I902" s="107">
        <v>0.5</v>
      </c>
      <c r="J902" s="17"/>
      <c r="K902" s="96">
        <f>IF(Tabel1[[#This Row],[Inde eller ude?]]="Ude",(Tabel1[[#This Row],[Bredde ude]]/100)*(Tabel1[[#This Row],[Dybde ude]]/100)*Tabel1[[#This Row],[Antal]],0)</f>
        <v>0</v>
      </c>
      <c r="L902" s="103">
        <f>Tabel1[[#This Row],[Bredde inde]]*Tabel1[[#This Row],[Antal]]</f>
        <v>0.5</v>
      </c>
    </row>
    <row r="903" spans="1:12" x14ac:dyDescent="0.25">
      <c r="A903" s="94" t="s">
        <v>1407</v>
      </c>
      <c r="B903" s="98" t="s">
        <v>8</v>
      </c>
      <c r="C903" s="99">
        <v>1</v>
      </c>
      <c r="D903" s="98" t="s">
        <v>676</v>
      </c>
      <c r="E903" s="98" t="s">
        <v>11</v>
      </c>
      <c r="F903" s="98" t="s">
        <v>713</v>
      </c>
      <c r="G903" s="98"/>
      <c r="H903" s="98"/>
      <c r="I903" s="107">
        <v>1.1000000000000001</v>
      </c>
      <c r="J903" s="17"/>
      <c r="K903" s="96">
        <f>IF(Tabel1[[#This Row],[Inde eller ude?]]="Ude",(Tabel1[[#This Row],[Bredde ude]]/100)*(Tabel1[[#This Row],[Dybde ude]]/100)*Tabel1[[#This Row],[Antal]],0)</f>
        <v>0</v>
      </c>
      <c r="L903" s="103">
        <f>Tabel1[[#This Row],[Bredde inde]]*Tabel1[[#This Row],[Antal]]</f>
        <v>1.1000000000000001</v>
      </c>
    </row>
    <row r="904" spans="1:12" x14ac:dyDescent="0.25">
      <c r="A904" s="94" t="s">
        <v>1408</v>
      </c>
      <c r="B904" s="98" t="s">
        <v>1476</v>
      </c>
      <c r="C904" s="99">
        <v>1</v>
      </c>
      <c r="D904" s="98" t="s">
        <v>56</v>
      </c>
      <c r="E904" s="98" t="s">
        <v>11</v>
      </c>
      <c r="F904" s="98" t="s">
        <v>713</v>
      </c>
      <c r="G904" s="98"/>
      <c r="H904" s="98"/>
      <c r="I904" s="107">
        <v>0.5</v>
      </c>
      <c r="J904" s="17"/>
      <c r="K904" s="96">
        <f>IF(Tabel1[[#This Row],[Inde eller ude?]]="Ude",(Tabel1[[#This Row],[Bredde ude]]/100)*(Tabel1[[#This Row],[Dybde ude]]/100)*Tabel1[[#This Row],[Antal]],0)</f>
        <v>0</v>
      </c>
      <c r="L904" s="103">
        <f>Tabel1[[#This Row],[Bredde inde]]*Tabel1[[#This Row],[Antal]]</f>
        <v>0.5</v>
      </c>
    </row>
    <row r="905" spans="1:12" x14ac:dyDescent="0.25">
      <c r="A905" s="94" t="s">
        <v>1003</v>
      </c>
      <c r="B905" s="98" t="s">
        <v>1475</v>
      </c>
      <c r="C905" s="99">
        <v>1</v>
      </c>
      <c r="D905" s="98" t="s">
        <v>56</v>
      </c>
      <c r="E905" s="98" t="s">
        <v>11</v>
      </c>
      <c r="F905" s="98" t="s">
        <v>713</v>
      </c>
      <c r="G905" s="98"/>
      <c r="H905" s="98"/>
      <c r="I905" s="107">
        <v>0.5</v>
      </c>
      <c r="J905" s="17"/>
      <c r="K905" s="96">
        <f>IF(Tabel1[[#This Row],[Inde eller ude?]]="Ude",(Tabel1[[#This Row],[Bredde ude]]/100)*(Tabel1[[#This Row],[Dybde ude]]/100)*Tabel1[[#This Row],[Antal]],0)</f>
        <v>0</v>
      </c>
      <c r="L905" s="103">
        <f>Tabel1[[#This Row],[Bredde inde]]*Tabel1[[#This Row],[Antal]]</f>
        <v>0.5</v>
      </c>
    </row>
    <row r="906" spans="1:12" x14ac:dyDescent="0.25">
      <c r="A906" s="94" t="s">
        <v>1004</v>
      </c>
      <c r="B906" s="98" t="s">
        <v>1309</v>
      </c>
      <c r="C906" s="99">
        <v>1</v>
      </c>
      <c r="D906" s="98" t="s">
        <v>1310</v>
      </c>
      <c r="E906" s="98" t="s">
        <v>11</v>
      </c>
      <c r="F906" s="98" t="s">
        <v>713</v>
      </c>
      <c r="G906" s="98"/>
      <c r="H906" s="98"/>
      <c r="I906" s="17">
        <v>5</v>
      </c>
      <c r="J906" s="17"/>
      <c r="K906" s="96">
        <f>IF(Tabel1[[#This Row],[Inde eller ude?]]="Ude",(Tabel1[[#This Row],[Bredde ude]]/100)*(Tabel1[[#This Row],[Dybde ude]]/100)*Tabel1[[#This Row],[Antal]],0)</f>
        <v>0</v>
      </c>
      <c r="L906" s="103">
        <f>Tabel1[[#This Row],[Bredde inde]]*Tabel1[[#This Row],[Antal]]</f>
        <v>5</v>
      </c>
    </row>
    <row r="907" spans="1:12" x14ac:dyDescent="0.25">
      <c r="A907" s="94" t="s">
        <v>1005</v>
      </c>
      <c r="B907" s="98" t="s">
        <v>0</v>
      </c>
      <c r="C907" s="99">
        <v>6</v>
      </c>
      <c r="D907" s="98" t="s">
        <v>54</v>
      </c>
      <c r="E907" s="98" t="s">
        <v>1177</v>
      </c>
      <c r="F907" s="98" t="s">
        <v>713</v>
      </c>
      <c r="G907" s="98"/>
      <c r="H907" s="98"/>
      <c r="I907" s="107">
        <v>1.1000000000000001</v>
      </c>
      <c r="J907" s="17"/>
      <c r="K907" s="96">
        <f>IF(Tabel1[[#This Row],[Inde eller ude?]]="Ude",(Tabel1[[#This Row],[Bredde ude]]/100)*(Tabel1[[#This Row],[Dybde ude]]/100)*Tabel1[[#This Row],[Antal]],0)</f>
        <v>0</v>
      </c>
      <c r="L907" s="103">
        <f>Tabel1[[#This Row],[Bredde inde]]*Tabel1[[#This Row],[Antal]]</f>
        <v>6.6000000000000005</v>
      </c>
    </row>
    <row r="908" spans="1:12" x14ac:dyDescent="0.25">
      <c r="A908" s="94" t="s">
        <v>1006</v>
      </c>
      <c r="B908" s="98" t="s">
        <v>1</v>
      </c>
      <c r="C908" s="99">
        <v>3</v>
      </c>
      <c r="D908" s="98" t="s">
        <v>54</v>
      </c>
      <c r="E908" s="98" t="s">
        <v>11</v>
      </c>
      <c r="F908" s="98" t="s">
        <v>713</v>
      </c>
      <c r="G908" s="98"/>
      <c r="H908" s="98"/>
      <c r="I908" s="107">
        <v>1.1000000000000001</v>
      </c>
      <c r="J908" s="17"/>
      <c r="K908" s="96">
        <f>IF(Tabel1[[#This Row],[Inde eller ude?]]="Ude",(Tabel1[[#This Row],[Bredde ude]]/100)*(Tabel1[[#This Row],[Dybde ude]]/100)*Tabel1[[#This Row],[Antal]],0)</f>
        <v>0</v>
      </c>
      <c r="L908" s="103">
        <f>Tabel1[[#This Row],[Bredde inde]]*Tabel1[[#This Row],[Antal]]</f>
        <v>3.3000000000000003</v>
      </c>
    </row>
    <row r="909" spans="1:12" x14ac:dyDescent="0.25">
      <c r="A909" s="94" t="s">
        <v>1007</v>
      </c>
      <c r="B909" s="98" t="s">
        <v>2</v>
      </c>
      <c r="C909" s="99">
        <v>1</v>
      </c>
      <c r="D909" s="98" t="s">
        <v>54</v>
      </c>
      <c r="E909" s="98" t="s">
        <v>11</v>
      </c>
      <c r="F909" s="98" t="s">
        <v>713</v>
      </c>
      <c r="G909" s="98"/>
      <c r="H909" s="98"/>
      <c r="I909" s="107">
        <v>1.1000000000000001</v>
      </c>
      <c r="J909" s="17"/>
      <c r="K909" s="96">
        <f>IF(Tabel1[[#This Row],[Inde eller ude?]]="Ude",(Tabel1[[#This Row],[Bredde ude]]/100)*(Tabel1[[#This Row],[Dybde ude]]/100)*Tabel1[[#This Row],[Antal]],0)</f>
        <v>0</v>
      </c>
      <c r="L909" s="103">
        <f>Tabel1[[#This Row],[Bredde inde]]*Tabel1[[#This Row],[Antal]]</f>
        <v>1.1000000000000001</v>
      </c>
    </row>
    <row r="910" spans="1:12" x14ac:dyDescent="0.25">
      <c r="A910" s="94" t="s">
        <v>1008</v>
      </c>
      <c r="B910" s="98" t="s">
        <v>4</v>
      </c>
      <c r="C910" s="99">
        <v>1</v>
      </c>
      <c r="D910" s="98" t="s">
        <v>55</v>
      </c>
      <c r="E910" s="98" t="s">
        <v>11</v>
      </c>
      <c r="F910" s="98" t="s">
        <v>713</v>
      </c>
      <c r="G910" s="98"/>
      <c r="H910" s="98"/>
      <c r="I910" s="107">
        <v>1.1000000000000001</v>
      </c>
      <c r="J910" s="17"/>
      <c r="K910" s="96">
        <f>IF(Tabel1[[#This Row],[Inde eller ude?]]="Ude",(Tabel1[[#This Row],[Bredde ude]]/100)*(Tabel1[[#This Row],[Dybde ude]]/100)*Tabel1[[#This Row],[Antal]],0)</f>
        <v>0</v>
      </c>
      <c r="L910" s="103">
        <f>Tabel1[[#This Row],[Bredde inde]]*Tabel1[[#This Row],[Antal]]</f>
        <v>1.1000000000000001</v>
      </c>
    </row>
    <row r="911" spans="1:12" x14ac:dyDescent="0.25">
      <c r="A911" s="94" t="s">
        <v>1009</v>
      </c>
      <c r="B911" s="98" t="s">
        <v>5</v>
      </c>
      <c r="C911" s="99">
        <v>1</v>
      </c>
      <c r="D911" s="98" t="s">
        <v>54</v>
      </c>
      <c r="E911" s="98" t="s">
        <v>11</v>
      </c>
      <c r="F911" s="98" t="s">
        <v>713</v>
      </c>
      <c r="G911" s="98"/>
      <c r="H911" s="98"/>
      <c r="I911" s="107">
        <v>1.1000000000000001</v>
      </c>
      <c r="J911" s="17"/>
      <c r="K911" s="96">
        <f>IF(Tabel1[[#This Row],[Inde eller ude?]]="Ude",(Tabel1[[#This Row],[Bredde ude]]/100)*(Tabel1[[#This Row],[Dybde ude]]/100)*Tabel1[[#This Row],[Antal]],0)</f>
        <v>0</v>
      </c>
      <c r="L911" s="103">
        <f>Tabel1[[#This Row],[Bredde inde]]*Tabel1[[#This Row],[Antal]]</f>
        <v>1.1000000000000001</v>
      </c>
    </row>
    <row r="912" spans="1:12" x14ac:dyDescent="0.25">
      <c r="A912" s="94" t="s">
        <v>1010</v>
      </c>
      <c r="B912" s="98" t="s">
        <v>1147</v>
      </c>
      <c r="C912" s="99">
        <v>2</v>
      </c>
      <c r="D912" s="98" t="s">
        <v>54</v>
      </c>
      <c r="E912" s="98" t="s">
        <v>11</v>
      </c>
      <c r="F912" s="98" t="s">
        <v>713</v>
      </c>
      <c r="G912" s="98"/>
      <c r="H912" s="98"/>
      <c r="I912" s="107">
        <v>1.1000000000000001</v>
      </c>
      <c r="J912" s="17"/>
      <c r="K912" s="96">
        <f>IF(Tabel1[[#This Row],[Inde eller ude?]]="Ude",(Tabel1[[#This Row],[Bredde ude]]/100)*(Tabel1[[#This Row],[Dybde ude]]/100)*Tabel1[[#This Row],[Antal]],0)</f>
        <v>0</v>
      </c>
      <c r="L912" s="103">
        <f>Tabel1[[#This Row],[Bredde inde]]*Tabel1[[#This Row],[Antal]]</f>
        <v>2.2000000000000002</v>
      </c>
    </row>
    <row r="913" spans="1:12" x14ac:dyDescent="0.25">
      <c r="A913" s="94" t="s">
        <v>1011</v>
      </c>
      <c r="B913" s="98" t="s">
        <v>6</v>
      </c>
      <c r="C913" s="99">
        <v>4</v>
      </c>
      <c r="D913" s="98" t="s">
        <v>56</v>
      </c>
      <c r="E913" s="98" t="s">
        <v>1177</v>
      </c>
      <c r="F913" s="98" t="s">
        <v>713</v>
      </c>
      <c r="G913" s="98"/>
      <c r="H913" s="98"/>
      <c r="I913" s="107">
        <v>0.5</v>
      </c>
      <c r="J913" s="101"/>
      <c r="K913" s="96">
        <f>IF(Tabel1[[#This Row],[Inde eller ude?]]="Ude",(Tabel1[[#This Row],[Bredde ude]]/100)*(Tabel1[[#This Row],[Dybde ude]]/100)*Tabel1[[#This Row],[Antal]],0)</f>
        <v>0</v>
      </c>
      <c r="L913" s="103">
        <f>Tabel1[[#This Row],[Bredde inde]]*Tabel1[[#This Row],[Antal]]</f>
        <v>2</v>
      </c>
    </row>
    <row r="914" spans="1:12" x14ac:dyDescent="0.25">
      <c r="A914" s="94" t="s">
        <v>1012</v>
      </c>
      <c r="B914" s="98" t="s">
        <v>1294</v>
      </c>
      <c r="C914" s="99">
        <v>1</v>
      </c>
      <c r="D914" s="98" t="s">
        <v>1356</v>
      </c>
      <c r="E914" s="98" t="s">
        <v>11</v>
      </c>
      <c r="F914" s="98" t="s">
        <v>713</v>
      </c>
      <c r="G914" s="98"/>
      <c r="H914" s="98"/>
      <c r="I914" s="107">
        <v>1.1000000000000001</v>
      </c>
      <c r="J914" s="17"/>
      <c r="K914" s="96">
        <f>IF(Tabel1[[#This Row],[Inde eller ude?]]="Ude",(Tabel1[[#This Row],[Bredde ude]]/100)*(Tabel1[[#This Row],[Dybde ude]]/100)*Tabel1[[#This Row],[Antal]],0)</f>
        <v>0</v>
      </c>
      <c r="L914" s="103">
        <f>Tabel1[[#This Row],[Bredde inde]]*Tabel1[[#This Row],[Antal]]</f>
        <v>1.1000000000000001</v>
      </c>
    </row>
    <row r="915" spans="1:12" x14ac:dyDescent="0.25">
      <c r="A915" s="94" t="s">
        <v>1013</v>
      </c>
      <c r="B915" s="98" t="s">
        <v>7</v>
      </c>
      <c r="C915" s="99">
        <v>1</v>
      </c>
      <c r="D915" s="98" t="s">
        <v>57</v>
      </c>
      <c r="E915" s="98" t="s">
        <v>11</v>
      </c>
      <c r="F915" s="98" t="s">
        <v>713</v>
      </c>
      <c r="G915" s="98"/>
      <c r="H915" s="98"/>
      <c r="I915" s="107">
        <v>0.5</v>
      </c>
      <c r="J915" s="17"/>
      <c r="K915" s="96">
        <f>IF(Tabel1[[#This Row],[Inde eller ude?]]="Ude",(Tabel1[[#This Row],[Bredde ude]]/100)*(Tabel1[[#This Row],[Dybde ude]]/100)*Tabel1[[#This Row],[Antal]],0)</f>
        <v>0</v>
      </c>
      <c r="L915" s="103">
        <f>Tabel1[[#This Row],[Bredde inde]]*Tabel1[[#This Row],[Antal]]</f>
        <v>0.5</v>
      </c>
    </row>
    <row r="916" spans="1:12" x14ac:dyDescent="0.25">
      <c r="A916" s="94" t="s">
        <v>1409</v>
      </c>
      <c r="B916" s="98" t="s">
        <v>8</v>
      </c>
      <c r="C916" s="99">
        <v>1</v>
      </c>
      <c r="D916" s="98" t="s">
        <v>676</v>
      </c>
      <c r="E916" s="98" t="s">
        <v>11</v>
      </c>
      <c r="F916" s="98" t="s">
        <v>713</v>
      </c>
      <c r="G916" s="98"/>
      <c r="H916" s="98"/>
      <c r="I916" s="107">
        <v>1.1000000000000001</v>
      </c>
      <c r="J916" s="17"/>
      <c r="K916" s="96">
        <f>IF(Tabel1[[#This Row],[Inde eller ude?]]="Ude",(Tabel1[[#This Row],[Bredde ude]]/100)*(Tabel1[[#This Row],[Dybde ude]]/100)*Tabel1[[#This Row],[Antal]],0)</f>
        <v>0</v>
      </c>
      <c r="L916" s="103">
        <f>Tabel1[[#This Row],[Bredde inde]]*Tabel1[[#This Row],[Antal]]</f>
        <v>1.1000000000000001</v>
      </c>
    </row>
    <row r="917" spans="1:12" x14ac:dyDescent="0.25">
      <c r="A917" s="94" t="s">
        <v>1410</v>
      </c>
      <c r="B917" s="98" t="s">
        <v>1476</v>
      </c>
      <c r="C917" s="99">
        <v>1</v>
      </c>
      <c r="D917" s="98" t="s">
        <v>56</v>
      </c>
      <c r="E917" s="98" t="s">
        <v>11</v>
      </c>
      <c r="F917" s="98" t="s">
        <v>713</v>
      </c>
      <c r="G917" s="98"/>
      <c r="H917" s="98"/>
      <c r="I917" s="107">
        <v>0.5</v>
      </c>
      <c r="J917" s="17"/>
      <c r="K917" s="96">
        <f>IF(Tabel1[[#This Row],[Inde eller ude?]]="Ude",(Tabel1[[#This Row],[Bredde ude]]/100)*(Tabel1[[#This Row],[Dybde ude]]/100)*Tabel1[[#This Row],[Antal]],0)</f>
        <v>0</v>
      </c>
      <c r="L917" s="103">
        <f>Tabel1[[#This Row],[Bredde inde]]*Tabel1[[#This Row],[Antal]]</f>
        <v>0.5</v>
      </c>
    </row>
    <row r="918" spans="1:12" x14ac:dyDescent="0.25">
      <c r="A918" s="94" t="s">
        <v>1014</v>
      </c>
      <c r="B918" s="98" t="s">
        <v>1475</v>
      </c>
      <c r="C918" s="99">
        <v>1</v>
      </c>
      <c r="D918" s="98" t="s">
        <v>56</v>
      </c>
      <c r="E918" s="98" t="s">
        <v>11</v>
      </c>
      <c r="F918" s="98" t="s">
        <v>713</v>
      </c>
      <c r="G918" s="98"/>
      <c r="H918" s="98"/>
      <c r="I918" s="107">
        <v>0.5</v>
      </c>
      <c r="J918" s="17"/>
      <c r="K918" s="96">
        <f>IF(Tabel1[[#This Row],[Inde eller ude?]]="Ude",(Tabel1[[#This Row],[Bredde ude]]/100)*(Tabel1[[#This Row],[Dybde ude]]/100)*Tabel1[[#This Row],[Antal]],0)</f>
        <v>0</v>
      </c>
      <c r="L918" s="103">
        <f>Tabel1[[#This Row],[Bredde inde]]*Tabel1[[#This Row],[Antal]]</f>
        <v>0.5</v>
      </c>
    </row>
    <row r="919" spans="1:12" x14ac:dyDescent="0.25">
      <c r="A919" s="94" t="s">
        <v>1015</v>
      </c>
      <c r="B919" s="98" t="s">
        <v>1309</v>
      </c>
      <c r="C919" s="99">
        <v>1</v>
      </c>
      <c r="D919" s="98" t="s">
        <v>1310</v>
      </c>
      <c r="E919" s="98" t="s">
        <v>11</v>
      </c>
      <c r="F919" s="98" t="s">
        <v>713</v>
      </c>
      <c r="G919" s="98"/>
      <c r="H919" s="98"/>
      <c r="I919" s="17">
        <v>5</v>
      </c>
      <c r="J919" s="17"/>
      <c r="K919" s="96">
        <f>IF(Tabel1[[#This Row],[Inde eller ude?]]="Ude",(Tabel1[[#This Row],[Bredde ude]]/100)*(Tabel1[[#This Row],[Dybde ude]]/100)*Tabel1[[#This Row],[Antal]],0)</f>
        <v>0</v>
      </c>
      <c r="L919" s="103">
        <f>Tabel1[[#This Row],[Bredde inde]]*Tabel1[[#This Row],[Antal]]</f>
        <v>5</v>
      </c>
    </row>
    <row r="920" spans="1:12" x14ac:dyDescent="0.25">
      <c r="A920" s="94" t="s">
        <v>1016</v>
      </c>
      <c r="B920" s="98" t="s">
        <v>0</v>
      </c>
      <c r="C920" s="99">
        <v>7</v>
      </c>
      <c r="D920" s="98" t="s">
        <v>54</v>
      </c>
      <c r="E920" s="98" t="s">
        <v>1177</v>
      </c>
      <c r="F920" s="98" t="s">
        <v>713</v>
      </c>
      <c r="G920" s="98"/>
      <c r="H920" s="98"/>
      <c r="I920" s="107">
        <v>1.1000000000000001</v>
      </c>
      <c r="J920" s="17"/>
      <c r="K920" s="96">
        <f>IF(Tabel1[[#This Row],[Inde eller ude?]]="Ude",(Tabel1[[#This Row],[Bredde ude]]/100)*(Tabel1[[#This Row],[Dybde ude]]/100)*Tabel1[[#This Row],[Antal]],0)</f>
        <v>0</v>
      </c>
      <c r="L920" s="103">
        <f>Tabel1[[#This Row],[Bredde inde]]*Tabel1[[#This Row],[Antal]]</f>
        <v>7.7000000000000011</v>
      </c>
    </row>
    <row r="921" spans="1:12" x14ac:dyDescent="0.25">
      <c r="A921" s="94" t="s">
        <v>1017</v>
      </c>
      <c r="B921" s="98" t="s">
        <v>1</v>
      </c>
      <c r="C921" s="99">
        <v>4</v>
      </c>
      <c r="D921" s="98" t="s">
        <v>54</v>
      </c>
      <c r="E921" s="98" t="s">
        <v>11</v>
      </c>
      <c r="F921" s="98" t="s">
        <v>713</v>
      </c>
      <c r="G921" s="98"/>
      <c r="H921" s="98"/>
      <c r="I921" s="107">
        <v>1.1000000000000001</v>
      </c>
      <c r="J921" s="17"/>
      <c r="K921" s="96">
        <f>IF(Tabel1[[#This Row],[Inde eller ude?]]="Ude",(Tabel1[[#This Row],[Bredde ude]]/100)*(Tabel1[[#This Row],[Dybde ude]]/100)*Tabel1[[#This Row],[Antal]],0)</f>
        <v>0</v>
      </c>
      <c r="L921" s="103">
        <f>Tabel1[[#This Row],[Bredde inde]]*Tabel1[[#This Row],[Antal]]</f>
        <v>4.4000000000000004</v>
      </c>
    </row>
    <row r="922" spans="1:12" x14ac:dyDescent="0.25">
      <c r="A922" s="94" t="s">
        <v>1018</v>
      </c>
      <c r="B922" s="98" t="s">
        <v>2</v>
      </c>
      <c r="C922" s="99">
        <v>1</v>
      </c>
      <c r="D922" s="98" t="s">
        <v>54</v>
      </c>
      <c r="E922" s="98" t="s">
        <v>11</v>
      </c>
      <c r="F922" s="98" t="s">
        <v>713</v>
      </c>
      <c r="G922" s="98"/>
      <c r="H922" s="98"/>
      <c r="I922" s="107">
        <v>1.1000000000000001</v>
      </c>
      <c r="J922" s="17"/>
      <c r="K922" s="96">
        <f>IF(Tabel1[[#This Row],[Inde eller ude?]]="Ude",(Tabel1[[#This Row],[Bredde ude]]/100)*(Tabel1[[#This Row],[Dybde ude]]/100)*Tabel1[[#This Row],[Antal]],0)</f>
        <v>0</v>
      </c>
      <c r="L922" s="103">
        <f>Tabel1[[#This Row],[Bredde inde]]*Tabel1[[#This Row],[Antal]]</f>
        <v>1.1000000000000001</v>
      </c>
    </row>
    <row r="923" spans="1:12" x14ac:dyDescent="0.25">
      <c r="A923" s="94" t="s">
        <v>1019</v>
      </c>
      <c r="B923" s="98" t="s">
        <v>4</v>
      </c>
      <c r="C923" s="99">
        <v>1</v>
      </c>
      <c r="D923" s="98" t="s">
        <v>55</v>
      </c>
      <c r="E923" s="98" t="s">
        <v>11</v>
      </c>
      <c r="F923" s="98" t="s">
        <v>713</v>
      </c>
      <c r="G923" s="98"/>
      <c r="H923" s="98"/>
      <c r="I923" s="107">
        <v>1.1000000000000001</v>
      </c>
      <c r="J923" s="17"/>
      <c r="K923" s="96">
        <f>IF(Tabel1[[#This Row],[Inde eller ude?]]="Ude",(Tabel1[[#This Row],[Bredde ude]]/100)*(Tabel1[[#This Row],[Dybde ude]]/100)*Tabel1[[#This Row],[Antal]],0)</f>
        <v>0</v>
      </c>
      <c r="L923" s="103">
        <f>Tabel1[[#This Row],[Bredde inde]]*Tabel1[[#This Row],[Antal]]</f>
        <v>1.1000000000000001</v>
      </c>
    </row>
    <row r="924" spans="1:12" x14ac:dyDescent="0.25">
      <c r="A924" s="94" t="s">
        <v>1020</v>
      </c>
      <c r="B924" s="98" t="s">
        <v>5</v>
      </c>
      <c r="C924" s="99">
        <v>1</v>
      </c>
      <c r="D924" s="98" t="s">
        <v>54</v>
      </c>
      <c r="E924" s="98" t="s">
        <v>11</v>
      </c>
      <c r="F924" s="98" t="s">
        <v>713</v>
      </c>
      <c r="G924" s="98"/>
      <c r="H924" s="98"/>
      <c r="I924" s="107">
        <v>1.1000000000000001</v>
      </c>
      <c r="J924" s="17"/>
      <c r="K924" s="96">
        <f>IF(Tabel1[[#This Row],[Inde eller ude?]]="Ude",(Tabel1[[#This Row],[Bredde ude]]/100)*(Tabel1[[#This Row],[Dybde ude]]/100)*Tabel1[[#This Row],[Antal]],0)</f>
        <v>0</v>
      </c>
      <c r="L924" s="103">
        <f>Tabel1[[#This Row],[Bredde inde]]*Tabel1[[#This Row],[Antal]]</f>
        <v>1.1000000000000001</v>
      </c>
    </row>
    <row r="925" spans="1:12" x14ac:dyDescent="0.25">
      <c r="A925" s="94" t="s">
        <v>1021</v>
      </c>
      <c r="B925" s="98" t="s">
        <v>1147</v>
      </c>
      <c r="C925" s="99">
        <v>2</v>
      </c>
      <c r="D925" s="98" t="s">
        <v>54</v>
      </c>
      <c r="E925" s="98" t="s">
        <v>11</v>
      </c>
      <c r="F925" s="98" t="s">
        <v>713</v>
      </c>
      <c r="G925" s="98"/>
      <c r="H925" s="98"/>
      <c r="I925" s="107">
        <v>1.1000000000000001</v>
      </c>
      <c r="J925" s="17"/>
      <c r="K925" s="96">
        <f>IF(Tabel1[[#This Row],[Inde eller ude?]]="Ude",(Tabel1[[#This Row],[Bredde ude]]/100)*(Tabel1[[#This Row],[Dybde ude]]/100)*Tabel1[[#This Row],[Antal]],0)</f>
        <v>0</v>
      </c>
      <c r="L925" s="103">
        <f>Tabel1[[#This Row],[Bredde inde]]*Tabel1[[#This Row],[Antal]]</f>
        <v>2.2000000000000002</v>
      </c>
    </row>
    <row r="926" spans="1:12" x14ac:dyDescent="0.25">
      <c r="A926" s="94" t="s">
        <v>1022</v>
      </c>
      <c r="B926" s="98" t="s">
        <v>6</v>
      </c>
      <c r="C926" s="99">
        <v>5</v>
      </c>
      <c r="D926" s="98" t="s">
        <v>56</v>
      </c>
      <c r="E926" s="98" t="s">
        <v>1177</v>
      </c>
      <c r="F926" s="98" t="s">
        <v>713</v>
      </c>
      <c r="G926" s="98"/>
      <c r="H926" s="98"/>
      <c r="I926" s="107">
        <v>0.5</v>
      </c>
      <c r="J926" s="101"/>
      <c r="K926" s="96">
        <f>IF(Tabel1[[#This Row],[Inde eller ude?]]="Ude",(Tabel1[[#This Row],[Bredde ude]]/100)*(Tabel1[[#This Row],[Dybde ude]]/100)*Tabel1[[#This Row],[Antal]],0)</f>
        <v>0</v>
      </c>
      <c r="L926" s="103">
        <f>Tabel1[[#This Row],[Bredde inde]]*Tabel1[[#This Row],[Antal]]</f>
        <v>2.5</v>
      </c>
    </row>
    <row r="927" spans="1:12" x14ac:dyDescent="0.25">
      <c r="A927" s="94" t="s">
        <v>1023</v>
      </c>
      <c r="B927" s="98" t="s">
        <v>1294</v>
      </c>
      <c r="C927" s="99">
        <v>1</v>
      </c>
      <c r="D927" s="98" t="s">
        <v>1356</v>
      </c>
      <c r="E927" s="98" t="s">
        <v>11</v>
      </c>
      <c r="F927" s="98" t="s">
        <v>713</v>
      </c>
      <c r="G927" s="98"/>
      <c r="H927" s="98"/>
      <c r="I927" s="107">
        <v>1.1000000000000001</v>
      </c>
      <c r="J927" s="17"/>
      <c r="K927" s="96">
        <f>IF(Tabel1[[#This Row],[Inde eller ude?]]="Ude",(Tabel1[[#This Row],[Bredde ude]]/100)*(Tabel1[[#This Row],[Dybde ude]]/100)*Tabel1[[#This Row],[Antal]],0)</f>
        <v>0</v>
      </c>
      <c r="L927" s="103">
        <f>Tabel1[[#This Row],[Bredde inde]]*Tabel1[[#This Row],[Antal]]</f>
        <v>1.1000000000000001</v>
      </c>
    </row>
    <row r="928" spans="1:12" x14ac:dyDescent="0.25">
      <c r="A928" s="94" t="s">
        <v>1024</v>
      </c>
      <c r="B928" s="98" t="s">
        <v>7</v>
      </c>
      <c r="C928" s="99">
        <v>1</v>
      </c>
      <c r="D928" s="98" t="s">
        <v>57</v>
      </c>
      <c r="E928" s="98" t="s">
        <v>11</v>
      </c>
      <c r="F928" s="98" t="s">
        <v>713</v>
      </c>
      <c r="G928" s="98"/>
      <c r="H928" s="98"/>
      <c r="I928" s="107">
        <v>0.5</v>
      </c>
      <c r="J928" s="17"/>
      <c r="K928" s="96">
        <f>IF(Tabel1[[#This Row],[Inde eller ude?]]="Ude",(Tabel1[[#This Row],[Bredde ude]]/100)*(Tabel1[[#This Row],[Dybde ude]]/100)*Tabel1[[#This Row],[Antal]],0)</f>
        <v>0</v>
      </c>
      <c r="L928" s="103">
        <f>Tabel1[[#This Row],[Bredde inde]]*Tabel1[[#This Row],[Antal]]</f>
        <v>0.5</v>
      </c>
    </row>
    <row r="929" spans="1:12" x14ac:dyDescent="0.25">
      <c r="A929" s="94" t="s">
        <v>1411</v>
      </c>
      <c r="B929" s="98" t="s">
        <v>8</v>
      </c>
      <c r="C929" s="99">
        <v>1</v>
      </c>
      <c r="D929" s="98" t="s">
        <v>54</v>
      </c>
      <c r="E929" s="98" t="s">
        <v>11</v>
      </c>
      <c r="F929" s="98" t="s">
        <v>713</v>
      </c>
      <c r="G929" s="98"/>
      <c r="H929" s="98"/>
      <c r="I929" s="107">
        <v>1.1000000000000001</v>
      </c>
      <c r="J929" s="17"/>
      <c r="K929" s="96">
        <f>IF(Tabel1[[#This Row],[Inde eller ude?]]="Ude",(Tabel1[[#This Row],[Bredde ude]]/100)*(Tabel1[[#This Row],[Dybde ude]]/100)*Tabel1[[#This Row],[Antal]],0)</f>
        <v>0</v>
      </c>
      <c r="L929" s="103">
        <f>Tabel1[[#This Row],[Bredde inde]]*Tabel1[[#This Row],[Antal]]</f>
        <v>1.1000000000000001</v>
      </c>
    </row>
    <row r="930" spans="1:12" x14ac:dyDescent="0.25">
      <c r="A930" s="94" t="s">
        <v>1412</v>
      </c>
      <c r="B930" s="98" t="s">
        <v>1476</v>
      </c>
      <c r="C930" s="99">
        <v>1</v>
      </c>
      <c r="D930" s="98" t="s">
        <v>56</v>
      </c>
      <c r="E930" s="98" t="s">
        <v>11</v>
      </c>
      <c r="F930" s="98" t="s">
        <v>713</v>
      </c>
      <c r="G930" s="98"/>
      <c r="H930" s="98"/>
      <c r="I930" s="107">
        <v>0.5</v>
      </c>
      <c r="J930" s="17"/>
      <c r="K930" s="96">
        <f>IF(Tabel1[[#This Row],[Inde eller ude?]]="Ude",(Tabel1[[#This Row],[Bredde ude]]/100)*(Tabel1[[#This Row],[Dybde ude]]/100)*Tabel1[[#This Row],[Antal]],0)</f>
        <v>0</v>
      </c>
      <c r="L930" s="103">
        <f>Tabel1[[#This Row],[Bredde inde]]*Tabel1[[#This Row],[Antal]]</f>
        <v>0.5</v>
      </c>
    </row>
    <row r="931" spans="1:12" x14ac:dyDescent="0.25">
      <c r="A931" s="94" t="s">
        <v>1025</v>
      </c>
      <c r="B931" s="98" t="s">
        <v>1475</v>
      </c>
      <c r="C931" s="99">
        <v>1</v>
      </c>
      <c r="D931" s="98" t="s">
        <v>56</v>
      </c>
      <c r="E931" s="98" t="s">
        <v>11</v>
      </c>
      <c r="F931" s="98" t="s">
        <v>713</v>
      </c>
      <c r="G931" s="98"/>
      <c r="H931" s="98"/>
      <c r="I931" s="107">
        <v>0.5</v>
      </c>
      <c r="J931" s="17"/>
      <c r="K931" s="96">
        <f>IF(Tabel1[[#This Row],[Inde eller ude?]]="Ude",(Tabel1[[#This Row],[Bredde ude]]/100)*(Tabel1[[#This Row],[Dybde ude]]/100)*Tabel1[[#This Row],[Antal]],0)</f>
        <v>0</v>
      </c>
      <c r="L931" s="103">
        <f>Tabel1[[#This Row],[Bredde inde]]*Tabel1[[#This Row],[Antal]]</f>
        <v>0.5</v>
      </c>
    </row>
    <row r="932" spans="1:12" x14ac:dyDescent="0.25">
      <c r="A932" s="94" t="s">
        <v>1026</v>
      </c>
      <c r="B932" s="98" t="s">
        <v>1309</v>
      </c>
      <c r="C932" s="99">
        <v>1</v>
      </c>
      <c r="D932" s="98" t="s">
        <v>1310</v>
      </c>
      <c r="E932" s="98" t="s">
        <v>11</v>
      </c>
      <c r="F932" s="98" t="s">
        <v>713</v>
      </c>
      <c r="G932" s="98"/>
      <c r="H932" s="98"/>
      <c r="I932" s="17">
        <v>5</v>
      </c>
      <c r="J932" s="17"/>
      <c r="K932" s="96">
        <f>IF(Tabel1[[#This Row],[Inde eller ude?]]="Ude",(Tabel1[[#This Row],[Bredde ude]]/100)*(Tabel1[[#This Row],[Dybde ude]]/100)*Tabel1[[#This Row],[Antal]],0)</f>
        <v>0</v>
      </c>
      <c r="L932" s="103">
        <f>Tabel1[[#This Row],[Bredde inde]]*Tabel1[[#This Row],[Antal]]</f>
        <v>5</v>
      </c>
    </row>
    <row r="933" spans="1:12" x14ac:dyDescent="0.25">
      <c r="A933" s="94" t="s">
        <v>1027</v>
      </c>
      <c r="B933" s="98" t="s">
        <v>0</v>
      </c>
      <c r="C933" s="99">
        <v>8</v>
      </c>
      <c r="D933" s="98" t="s">
        <v>54</v>
      </c>
      <c r="E933" s="98" t="s">
        <v>1177</v>
      </c>
      <c r="F933" s="98" t="s">
        <v>713</v>
      </c>
      <c r="G933" s="98"/>
      <c r="H933" s="98"/>
      <c r="I933" s="107">
        <v>1.1000000000000001</v>
      </c>
      <c r="J933" s="17"/>
      <c r="K933" s="96">
        <f>IF(Tabel1[[#This Row],[Inde eller ude?]]="Ude",(Tabel1[[#This Row],[Bredde ude]]/100)*(Tabel1[[#This Row],[Dybde ude]]/100)*Tabel1[[#This Row],[Antal]],0)</f>
        <v>0</v>
      </c>
      <c r="L933" s="103">
        <f>Tabel1[[#This Row],[Bredde inde]]*Tabel1[[#This Row],[Antal]]</f>
        <v>8.8000000000000007</v>
      </c>
    </row>
    <row r="934" spans="1:12" x14ac:dyDescent="0.25">
      <c r="A934" s="94" t="s">
        <v>1028</v>
      </c>
      <c r="B934" s="98" t="s">
        <v>1</v>
      </c>
      <c r="C934" s="99">
        <v>4</v>
      </c>
      <c r="D934" s="98" t="s">
        <v>54</v>
      </c>
      <c r="E934" s="98" t="s">
        <v>11</v>
      </c>
      <c r="F934" s="98" t="s">
        <v>713</v>
      </c>
      <c r="G934" s="98"/>
      <c r="H934" s="98"/>
      <c r="I934" s="107">
        <v>1.1000000000000001</v>
      </c>
      <c r="J934" s="17"/>
      <c r="K934" s="96">
        <f>IF(Tabel1[[#This Row],[Inde eller ude?]]="Ude",(Tabel1[[#This Row],[Bredde ude]]/100)*(Tabel1[[#This Row],[Dybde ude]]/100)*Tabel1[[#This Row],[Antal]],0)</f>
        <v>0</v>
      </c>
      <c r="L934" s="103">
        <f>Tabel1[[#This Row],[Bredde inde]]*Tabel1[[#This Row],[Antal]]</f>
        <v>4.4000000000000004</v>
      </c>
    </row>
    <row r="935" spans="1:12" x14ac:dyDescent="0.25">
      <c r="A935" s="94" t="s">
        <v>1029</v>
      </c>
      <c r="B935" s="98" t="s">
        <v>2</v>
      </c>
      <c r="C935" s="99">
        <v>1</v>
      </c>
      <c r="D935" s="98" t="s">
        <v>54</v>
      </c>
      <c r="E935" s="98" t="s">
        <v>11</v>
      </c>
      <c r="F935" s="98" t="s">
        <v>713</v>
      </c>
      <c r="G935" s="98"/>
      <c r="H935" s="98"/>
      <c r="I935" s="107">
        <v>1.1000000000000001</v>
      </c>
      <c r="J935" s="17"/>
      <c r="K935" s="96">
        <f>IF(Tabel1[[#This Row],[Inde eller ude?]]="Ude",(Tabel1[[#This Row],[Bredde ude]]/100)*(Tabel1[[#This Row],[Dybde ude]]/100)*Tabel1[[#This Row],[Antal]],0)</f>
        <v>0</v>
      </c>
      <c r="L935" s="103">
        <f>Tabel1[[#This Row],[Bredde inde]]*Tabel1[[#This Row],[Antal]]</f>
        <v>1.1000000000000001</v>
      </c>
    </row>
    <row r="936" spans="1:12" x14ac:dyDescent="0.25">
      <c r="A936" s="94" t="s">
        <v>1030</v>
      </c>
      <c r="B936" s="98" t="s">
        <v>4</v>
      </c>
      <c r="C936" s="99">
        <v>1</v>
      </c>
      <c r="D936" s="98" t="s">
        <v>55</v>
      </c>
      <c r="E936" s="98" t="s">
        <v>11</v>
      </c>
      <c r="F936" s="98" t="s">
        <v>713</v>
      </c>
      <c r="G936" s="98"/>
      <c r="H936" s="98"/>
      <c r="I936" s="107">
        <v>1.1000000000000001</v>
      </c>
      <c r="J936" s="17"/>
      <c r="K936" s="96">
        <f>IF(Tabel1[[#This Row],[Inde eller ude?]]="Ude",(Tabel1[[#This Row],[Bredde ude]]/100)*(Tabel1[[#This Row],[Dybde ude]]/100)*Tabel1[[#This Row],[Antal]],0)</f>
        <v>0</v>
      </c>
      <c r="L936" s="103">
        <f>Tabel1[[#This Row],[Bredde inde]]*Tabel1[[#This Row],[Antal]]</f>
        <v>1.1000000000000001</v>
      </c>
    </row>
    <row r="937" spans="1:12" x14ac:dyDescent="0.25">
      <c r="A937" s="94" t="s">
        <v>1031</v>
      </c>
      <c r="B937" s="98" t="s">
        <v>5</v>
      </c>
      <c r="C937" s="99">
        <v>1</v>
      </c>
      <c r="D937" s="98" t="s">
        <v>54</v>
      </c>
      <c r="E937" s="98" t="s">
        <v>11</v>
      </c>
      <c r="F937" s="98" t="s">
        <v>713</v>
      </c>
      <c r="G937" s="98"/>
      <c r="H937" s="98"/>
      <c r="I937" s="107">
        <v>1.1000000000000001</v>
      </c>
      <c r="J937" s="17"/>
      <c r="K937" s="96">
        <f>IF(Tabel1[[#This Row],[Inde eller ude?]]="Ude",(Tabel1[[#This Row],[Bredde ude]]/100)*(Tabel1[[#This Row],[Dybde ude]]/100)*Tabel1[[#This Row],[Antal]],0)</f>
        <v>0</v>
      </c>
      <c r="L937" s="103">
        <f>Tabel1[[#This Row],[Bredde inde]]*Tabel1[[#This Row],[Antal]]</f>
        <v>1.1000000000000001</v>
      </c>
    </row>
    <row r="938" spans="1:12" x14ac:dyDescent="0.25">
      <c r="A938" s="94" t="s">
        <v>1032</v>
      </c>
      <c r="B938" s="98" t="s">
        <v>1147</v>
      </c>
      <c r="C938" s="99">
        <v>2</v>
      </c>
      <c r="D938" s="98" t="s">
        <v>54</v>
      </c>
      <c r="E938" s="98" t="s">
        <v>11</v>
      </c>
      <c r="F938" s="98" t="s">
        <v>713</v>
      </c>
      <c r="G938" s="98"/>
      <c r="H938" s="98"/>
      <c r="I938" s="107">
        <v>1.1000000000000001</v>
      </c>
      <c r="J938" s="17"/>
      <c r="K938" s="96">
        <f>IF(Tabel1[[#This Row],[Inde eller ude?]]="Ude",(Tabel1[[#This Row],[Bredde ude]]/100)*(Tabel1[[#This Row],[Dybde ude]]/100)*Tabel1[[#This Row],[Antal]],0)</f>
        <v>0</v>
      </c>
      <c r="L938" s="103">
        <f>Tabel1[[#This Row],[Bredde inde]]*Tabel1[[#This Row],[Antal]]</f>
        <v>2.2000000000000002</v>
      </c>
    </row>
    <row r="939" spans="1:12" x14ac:dyDescent="0.25">
      <c r="A939" s="94" t="s">
        <v>1033</v>
      </c>
      <c r="B939" s="98" t="s">
        <v>6</v>
      </c>
      <c r="C939" s="99">
        <v>5</v>
      </c>
      <c r="D939" s="98" t="s">
        <v>56</v>
      </c>
      <c r="E939" s="98" t="s">
        <v>1177</v>
      </c>
      <c r="F939" s="98" t="s">
        <v>713</v>
      </c>
      <c r="G939" s="98"/>
      <c r="H939" s="98"/>
      <c r="I939" s="107">
        <v>0.5</v>
      </c>
      <c r="J939" s="101"/>
      <c r="K939" s="96">
        <f>IF(Tabel1[[#This Row],[Inde eller ude?]]="Ude",(Tabel1[[#This Row],[Bredde ude]]/100)*(Tabel1[[#This Row],[Dybde ude]]/100)*Tabel1[[#This Row],[Antal]],0)</f>
        <v>0</v>
      </c>
      <c r="L939" s="103">
        <f>Tabel1[[#This Row],[Bredde inde]]*Tabel1[[#This Row],[Antal]]</f>
        <v>2.5</v>
      </c>
    </row>
    <row r="940" spans="1:12" x14ac:dyDescent="0.25">
      <c r="A940" s="94" t="s">
        <v>1034</v>
      </c>
      <c r="B940" s="98" t="s">
        <v>1294</v>
      </c>
      <c r="C940" s="99">
        <v>1</v>
      </c>
      <c r="D940" s="98" t="s">
        <v>1356</v>
      </c>
      <c r="E940" s="98" t="s">
        <v>11</v>
      </c>
      <c r="F940" s="98" t="s">
        <v>713</v>
      </c>
      <c r="G940" s="98"/>
      <c r="H940" s="98"/>
      <c r="I940" s="107">
        <v>1.1000000000000001</v>
      </c>
      <c r="J940" s="17"/>
      <c r="K940" s="96">
        <f>IF(Tabel1[[#This Row],[Inde eller ude?]]="Ude",(Tabel1[[#This Row],[Bredde ude]]/100)*(Tabel1[[#This Row],[Dybde ude]]/100)*Tabel1[[#This Row],[Antal]],0)</f>
        <v>0</v>
      </c>
      <c r="L940" s="103">
        <f>Tabel1[[#This Row],[Bredde inde]]*Tabel1[[#This Row],[Antal]]</f>
        <v>1.1000000000000001</v>
      </c>
    </row>
    <row r="941" spans="1:12" x14ac:dyDescent="0.25">
      <c r="A941" s="94" t="s">
        <v>1035</v>
      </c>
      <c r="B941" s="98" t="s">
        <v>7</v>
      </c>
      <c r="C941" s="99">
        <v>1</v>
      </c>
      <c r="D941" s="98" t="s">
        <v>57</v>
      </c>
      <c r="E941" s="98" t="s">
        <v>11</v>
      </c>
      <c r="F941" s="98" t="s">
        <v>713</v>
      </c>
      <c r="G941" s="98"/>
      <c r="H941" s="98"/>
      <c r="I941" s="107">
        <v>0.5</v>
      </c>
      <c r="J941" s="17"/>
      <c r="K941" s="96">
        <f>IF(Tabel1[[#This Row],[Inde eller ude?]]="Ude",(Tabel1[[#This Row],[Bredde ude]]/100)*(Tabel1[[#This Row],[Dybde ude]]/100)*Tabel1[[#This Row],[Antal]],0)</f>
        <v>0</v>
      </c>
      <c r="L941" s="103">
        <f>Tabel1[[#This Row],[Bredde inde]]*Tabel1[[#This Row],[Antal]]</f>
        <v>0.5</v>
      </c>
    </row>
    <row r="942" spans="1:12" x14ac:dyDescent="0.25">
      <c r="A942" s="94" t="s">
        <v>1413</v>
      </c>
      <c r="B942" s="98" t="s">
        <v>8</v>
      </c>
      <c r="C942" s="99">
        <v>2</v>
      </c>
      <c r="D942" s="98" t="s">
        <v>54</v>
      </c>
      <c r="E942" s="98" t="s">
        <v>11</v>
      </c>
      <c r="F942" s="98" t="s">
        <v>713</v>
      </c>
      <c r="G942" s="98"/>
      <c r="H942" s="98"/>
      <c r="I942" s="107">
        <v>1.1000000000000001</v>
      </c>
      <c r="J942" s="17"/>
      <c r="K942" s="96">
        <f>IF(Tabel1[[#This Row],[Inde eller ude?]]="Ude",(Tabel1[[#This Row],[Bredde ude]]/100)*(Tabel1[[#This Row],[Dybde ude]]/100)*Tabel1[[#This Row],[Antal]],0)</f>
        <v>0</v>
      </c>
      <c r="L942" s="103">
        <f>Tabel1[[#This Row],[Bredde inde]]*Tabel1[[#This Row],[Antal]]</f>
        <v>2.2000000000000002</v>
      </c>
    </row>
    <row r="943" spans="1:12" x14ac:dyDescent="0.25">
      <c r="A943" s="94" t="s">
        <v>1414</v>
      </c>
      <c r="B943" s="98" t="s">
        <v>1476</v>
      </c>
      <c r="C943" s="99">
        <v>1</v>
      </c>
      <c r="D943" s="98" t="s">
        <v>56</v>
      </c>
      <c r="E943" s="98" t="s">
        <v>11</v>
      </c>
      <c r="F943" s="98" t="s">
        <v>713</v>
      </c>
      <c r="G943" s="98"/>
      <c r="H943" s="98"/>
      <c r="I943" s="107">
        <v>0.5</v>
      </c>
      <c r="J943" s="17"/>
      <c r="K943" s="96">
        <f>IF(Tabel1[[#This Row],[Inde eller ude?]]="Ude",(Tabel1[[#This Row],[Bredde ude]]/100)*(Tabel1[[#This Row],[Dybde ude]]/100)*Tabel1[[#This Row],[Antal]],0)</f>
        <v>0</v>
      </c>
      <c r="L943" s="103">
        <f>Tabel1[[#This Row],[Bredde inde]]*Tabel1[[#This Row],[Antal]]</f>
        <v>0.5</v>
      </c>
    </row>
    <row r="944" spans="1:12" x14ac:dyDescent="0.25">
      <c r="A944" s="94" t="s">
        <v>1036</v>
      </c>
      <c r="B944" s="98" t="s">
        <v>1475</v>
      </c>
      <c r="C944" s="99">
        <v>1</v>
      </c>
      <c r="D944" s="98" t="s">
        <v>56</v>
      </c>
      <c r="E944" s="98" t="s">
        <v>11</v>
      </c>
      <c r="F944" s="98" t="s">
        <v>713</v>
      </c>
      <c r="G944" s="98"/>
      <c r="H944" s="98"/>
      <c r="I944" s="107">
        <v>0.5</v>
      </c>
      <c r="J944" s="17"/>
      <c r="K944" s="96">
        <f>IF(Tabel1[[#This Row],[Inde eller ude?]]="Ude",(Tabel1[[#This Row],[Bredde ude]]/100)*(Tabel1[[#This Row],[Dybde ude]]/100)*Tabel1[[#This Row],[Antal]],0)</f>
        <v>0</v>
      </c>
      <c r="L944" s="103">
        <f>Tabel1[[#This Row],[Bredde inde]]*Tabel1[[#This Row],[Antal]]</f>
        <v>0.5</v>
      </c>
    </row>
    <row r="945" spans="1:12" x14ac:dyDescent="0.25">
      <c r="A945" s="94" t="s">
        <v>1037</v>
      </c>
      <c r="B945" s="98" t="s">
        <v>1309</v>
      </c>
      <c r="C945" s="99">
        <v>1</v>
      </c>
      <c r="D945" s="98" t="s">
        <v>1310</v>
      </c>
      <c r="E945" s="98" t="s">
        <v>11</v>
      </c>
      <c r="F945" s="98" t="s">
        <v>713</v>
      </c>
      <c r="G945" s="98"/>
      <c r="H945" s="98"/>
      <c r="I945" s="17">
        <v>5</v>
      </c>
      <c r="J945" s="17"/>
      <c r="K945" s="96">
        <f>IF(Tabel1[[#This Row],[Inde eller ude?]]="Ude",(Tabel1[[#This Row],[Bredde ude]]/100)*(Tabel1[[#This Row],[Dybde ude]]/100)*Tabel1[[#This Row],[Antal]],0)</f>
        <v>0</v>
      </c>
      <c r="L945" s="103">
        <f>Tabel1[[#This Row],[Bredde inde]]*Tabel1[[#This Row],[Antal]]</f>
        <v>5</v>
      </c>
    </row>
    <row r="946" spans="1:12" x14ac:dyDescent="0.25">
      <c r="A946" s="94" t="s">
        <v>1038</v>
      </c>
      <c r="B946" s="98" t="s">
        <v>0</v>
      </c>
      <c r="C946" s="99">
        <v>9</v>
      </c>
      <c r="D946" s="98" t="s">
        <v>54</v>
      </c>
      <c r="E946" s="98" t="s">
        <v>1177</v>
      </c>
      <c r="F946" s="98" t="s">
        <v>713</v>
      </c>
      <c r="G946" s="98"/>
      <c r="H946" s="98"/>
      <c r="I946" s="107">
        <v>1.1000000000000001</v>
      </c>
      <c r="J946" s="17"/>
      <c r="K946" s="96">
        <f>IF(Tabel1[[#This Row],[Inde eller ude?]]="Ude",(Tabel1[[#This Row],[Bredde ude]]/100)*(Tabel1[[#This Row],[Dybde ude]]/100)*Tabel1[[#This Row],[Antal]],0)</f>
        <v>0</v>
      </c>
      <c r="L946" s="103">
        <f>Tabel1[[#This Row],[Bredde inde]]*Tabel1[[#This Row],[Antal]]</f>
        <v>9.9</v>
      </c>
    </row>
    <row r="947" spans="1:12" x14ac:dyDescent="0.25">
      <c r="A947" s="94" t="s">
        <v>1039</v>
      </c>
      <c r="B947" s="98" t="s">
        <v>1</v>
      </c>
      <c r="C947" s="99">
        <v>4</v>
      </c>
      <c r="D947" s="98" t="s">
        <v>54</v>
      </c>
      <c r="E947" s="98" t="s">
        <v>11</v>
      </c>
      <c r="F947" s="98" t="s">
        <v>713</v>
      </c>
      <c r="G947" s="98"/>
      <c r="H947" s="98"/>
      <c r="I947" s="107">
        <v>1.1000000000000001</v>
      </c>
      <c r="J947" s="17"/>
      <c r="K947" s="96">
        <f>IF(Tabel1[[#This Row],[Inde eller ude?]]="Ude",(Tabel1[[#This Row],[Bredde ude]]/100)*(Tabel1[[#This Row],[Dybde ude]]/100)*Tabel1[[#This Row],[Antal]],0)</f>
        <v>0</v>
      </c>
      <c r="L947" s="103">
        <f>Tabel1[[#This Row],[Bredde inde]]*Tabel1[[#This Row],[Antal]]</f>
        <v>4.4000000000000004</v>
      </c>
    </row>
    <row r="948" spans="1:12" x14ac:dyDescent="0.25">
      <c r="A948" s="94" t="s">
        <v>1040</v>
      </c>
      <c r="B948" s="98" t="s">
        <v>2</v>
      </c>
      <c r="C948" s="99">
        <v>1</v>
      </c>
      <c r="D948" s="98" t="s">
        <v>54</v>
      </c>
      <c r="E948" s="98" t="s">
        <v>11</v>
      </c>
      <c r="F948" s="98" t="s">
        <v>713</v>
      </c>
      <c r="G948" s="98"/>
      <c r="H948" s="98"/>
      <c r="I948" s="107">
        <v>1.1000000000000001</v>
      </c>
      <c r="J948" s="17"/>
      <c r="K948" s="96">
        <f>IF(Tabel1[[#This Row],[Inde eller ude?]]="Ude",(Tabel1[[#This Row],[Bredde ude]]/100)*(Tabel1[[#This Row],[Dybde ude]]/100)*Tabel1[[#This Row],[Antal]],0)</f>
        <v>0</v>
      </c>
      <c r="L948" s="103">
        <f>Tabel1[[#This Row],[Bredde inde]]*Tabel1[[#This Row],[Antal]]</f>
        <v>1.1000000000000001</v>
      </c>
    </row>
    <row r="949" spans="1:12" x14ac:dyDescent="0.25">
      <c r="A949" s="94" t="s">
        <v>1041</v>
      </c>
      <c r="B949" s="98" t="s">
        <v>4</v>
      </c>
      <c r="C949" s="99">
        <v>1</v>
      </c>
      <c r="D949" s="98" t="s">
        <v>55</v>
      </c>
      <c r="E949" s="98" t="s">
        <v>11</v>
      </c>
      <c r="F949" s="98" t="s">
        <v>713</v>
      </c>
      <c r="G949" s="98"/>
      <c r="H949" s="98"/>
      <c r="I949" s="107">
        <v>1.1000000000000001</v>
      </c>
      <c r="J949" s="17"/>
      <c r="K949" s="96">
        <f>IF(Tabel1[[#This Row],[Inde eller ude?]]="Ude",(Tabel1[[#This Row],[Bredde ude]]/100)*(Tabel1[[#This Row],[Dybde ude]]/100)*Tabel1[[#This Row],[Antal]],0)</f>
        <v>0</v>
      </c>
      <c r="L949" s="103">
        <f>Tabel1[[#This Row],[Bredde inde]]*Tabel1[[#This Row],[Antal]]</f>
        <v>1.1000000000000001</v>
      </c>
    </row>
    <row r="950" spans="1:12" x14ac:dyDescent="0.25">
      <c r="A950" s="94" t="s">
        <v>1042</v>
      </c>
      <c r="B950" s="98" t="s">
        <v>5</v>
      </c>
      <c r="C950" s="99">
        <v>1</v>
      </c>
      <c r="D950" s="98" t="s">
        <v>54</v>
      </c>
      <c r="E950" s="98" t="s">
        <v>11</v>
      </c>
      <c r="F950" s="98" t="s">
        <v>713</v>
      </c>
      <c r="G950" s="98"/>
      <c r="H950" s="98"/>
      <c r="I950" s="107">
        <v>1.1000000000000001</v>
      </c>
      <c r="J950" s="17"/>
      <c r="K950" s="96">
        <f>IF(Tabel1[[#This Row],[Inde eller ude?]]="Ude",(Tabel1[[#This Row],[Bredde ude]]/100)*(Tabel1[[#This Row],[Dybde ude]]/100)*Tabel1[[#This Row],[Antal]],0)</f>
        <v>0</v>
      </c>
      <c r="L950" s="103">
        <f>Tabel1[[#This Row],[Bredde inde]]*Tabel1[[#This Row],[Antal]]</f>
        <v>1.1000000000000001</v>
      </c>
    </row>
    <row r="951" spans="1:12" x14ac:dyDescent="0.25">
      <c r="A951" s="94" t="s">
        <v>1043</v>
      </c>
      <c r="B951" s="98" t="s">
        <v>1147</v>
      </c>
      <c r="C951" s="99">
        <v>2</v>
      </c>
      <c r="D951" s="98" t="s">
        <v>54</v>
      </c>
      <c r="E951" s="98" t="s">
        <v>11</v>
      </c>
      <c r="F951" s="98" t="s">
        <v>713</v>
      </c>
      <c r="G951" s="98"/>
      <c r="H951" s="98"/>
      <c r="I951" s="107">
        <v>1.1000000000000001</v>
      </c>
      <c r="J951" s="17"/>
      <c r="K951" s="96">
        <f>IF(Tabel1[[#This Row],[Inde eller ude?]]="Ude",(Tabel1[[#This Row],[Bredde ude]]/100)*(Tabel1[[#This Row],[Dybde ude]]/100)*Tabel1[[#This Row],[Antal]],0)</f>
        <v>0</v>
      </c>
      <c r="L951" s="103">
        <f>Tabel1[[#This Row],[Bredde inde]]*Tabel1[[#This Row],[Antal]]</f>
        <v>2.2000000000000002</v>
      </c>
    </row>
    <row r="952" spans="1:12" x14ac:dyDescent="0.25">
      <c r="A952" s="94" t="s">
        <v>1044</v>
      </c>
      <c r="B952" s="98" t="s">
        <v>6</v>
      </c>
      <c r="C952" s="99">
        <v>6</v>
      </c>
      <c r="D952" s="98" t="s">
        <v>56</v>
      </c>
      <c r="E952" s="98" t="s">
        <v>1177</v>
      </c>
      <c r="F952" s="98" t="s">
        <v>713</v>
      </c>
      <c r="G952" s="98"/>
      <c r="H952" s="98"/>
      <c r="I952" s="107">
        <v>0.5</v>
      </c>
      <c r="J952" s="101"/>
      <c r="K952" s="96">
        <f>IF(Tabel1[[#This Row],[Inde eller ude?]]="Ude",(Tabel1[[#This Row],[Bredde ude]]/100)*(Tabel1[[#This Row],[Dybde ude]]/100)*Tabel1[[#This Row],[Antal]],0)</f>
        <v>0</v>
      </c>
      <c r="L952" s="103">
        <f>Tabel1[[#This Row],[Bredde inde]]*Tabel1[[#This Row],[Antal]]</f>
        <v>3</v>
      </c>
    </row>
    <row r="953" spans="1:12" x14ac:dyDescent="0.25">
      <c r="A953" s="94" t="s">
        <v>1045</v>
      </c>
      <c r="B953" s="98" t="s">
        <v>1294</v>
      </c>
      <c r="C953" s="99">
        <v>1</v>
      </c>
      <c r="D953" s="98" t="s">
        <v>1356</v>
      </c>
      <c r="E953" s="98" t="s">
        <v>11</v>
      </c>
      <c r="F953" s="98" t="s">
        <v>713</v>
      </c>
      <c r="G953" s="98"/>
      <c r="H953" s="98"/>
      <c r="I953" s="107">
        <v>1.1000000000000001</v>
      </c>
      <c r="J953" s="17"/>
      <c r="K953" s="96">
        <f>IF(Tabel1[[#This Row],[Inde eller ude?]]="Ude",(Tabel1[[#This Row],[Bredde ude]]/100)*(Tabel1[[#This Row],[Dybde ude]]/100)*Tabel1[[#This Row],[Antal]],0)</f>
        <v>0</v>
      </c>
      <c r="L953" s="103">
        <f>Tabel1[[#This Row],[Bredde inde]]*Tabel1[[#This Row],[Antal]]</f>
        <v>1.1000000000000001</v>
      </c>
    </row>
    <row r="954" spans="1:12" x14ac:dyDescent="0.25">
      <c r="A954" s="94" t="s">
        <v>1046</v>
      </c>
      <c r="B954" s="98" t="s">
        <v>7</v>
      </c>
      <c r="C954" s="99">
        <v>1</v>
      </c>
      <c r="D954" s="98" t="s">
        <v>57</v>
      </c>
      <c r="E954" s="98" t="s">
        <v>11</v>
      </c>
      <c r="F954" s="98" t="s">
        <v>713</v>
      </c>
      <c r="G954" s="98"/>
      <c r="H954" s="98"/>
      <c r="I954" s="107">
        <v>0.5</v>
      </c>
      <c r="J954" s="17"/>
      <c r="K954" s="96">
        <f>IF(Tabel1[[#This Row],[Inde eller ude?]]="Ude",(Tabel1[[#This Row],[Bredde ude]]/100)*(Tabel1[[#This Row],[Dybde ude]]/100)*Tabel1[[#This Row],[Antal]],0)</f>
        <v>0</v>
      </c>
      <c r="L954" s="103">
        <f>Tabel1[[#This Row],[Bredde inde]]*Tabel1[[#This Row],[Antal]]</f>
        <v>0.5</v>
      </c>
    </row>
    <row r="955" spans="1:12" x14ac:dyDescent="0.25">
      <c r="A955" s="94" t="s">
        <v>1415</v>
      </c>
      <c r="B955" s="98" t="s">
        <v>8</v>
      </c>
      <c r="C955" s="99">
        <v>2</v>
      </c>
      <c r="D955" s="98" t="s">
        <v>54</v>
      </c>
      <c r="E955" s="98" t="s">
        <v>11</v>
      </c>
      <c r="F955" s="98" t="s">
        <v>713</v>
      </c>
      <c r="G955" s="98"/>
      <c r="H955" s="98"/>
      <c r="I955" s="107">
        <v>1.1000000000000001</v>
      </c>
      <c r="J955" s="17"/>
      <c r="K955" s="96">
        <f>IF(Tabel1[[#This Row],[Inde eller ude?]]="Ude",(Tabel1[[#This Row],[Bredde ude]]/100)*(Tabel1[[#This Row],[Dybde ude]]/100)*Tabel1[[#This Row],[Antal]],0)</f>
        <v>0</v>
      </c>
      <c r="L955" s="103">
        <f>Tabel1[[#This Row],[Bredde inde]]*Tabel1[[#This Row],[Antal]]</f>
        <v>2.2000000000000002</v>
      </c>
    </row>
    <row r="956" spans="1:12" x14ac:dyDescent="0.25">
      <c r="A956" s="94" t="s">
        <v>1416</v>
      </c>
      <c r="B956" s="98" t="s">
        <v>1476</v>
      </c>
      <c r="C956" s="99">
        <v>1</v>
      </c>
      <c r="D956" s="98" t="s">
        <v>56</v>
      </c>
      <c r="E956" s="98" t="s">
        <v>11</v>
      </c>
      <c r="F956" s="98" t="s">
        <v>713</v>
      </c>
      <c r="G956" s="98"/>
      <c r="H956" s="98"/>
      <c r="I956" s="107">
        <v>0.5</v>
      </c>
      <c r="J956" s="17"/>
      <c r="K956" s="96">
        <f>IF(Tabel1[[#This Row],[Inde eller ude?]]="Ude",(Tabel1[[#This Row],[Bredde ude]]/100)*(Tabel1[[#This Row],[Dybde ude]]/100)*Tabel1[[#This Row],[Antal]],0)</f>
        <v>0</v>
      </c>
      <c r="L956" s="103">
        <f>Tabel1[[#This Row],[Bredde inde]]*Tabel1[[#This Row],[Antal]]</f>
        <v>0.5</v>
      </c>
    </row>
    <row r="957" spans="1:12" x14ac:dyDescent="0.25">
      <c r="A957" s="94" t="s">
        <v>1047</v>
      </c>
      <c r="B957" s="98" t="s">
        <v>1475</v>
      </c>
      <c r="C957" s="99">
        <v>1</v>
      </c>
      <c r="D957" s="98" t="s">
        <v>56</v>
      </c>
      <c r="E957" s="98" t="s">
        <v>11</v>
      </c>
      <c r="F957" s="98" t="s">
        <v>713</v>
      </c>
      <c r="G957" s="98"/>
      <c r="H957" s="98"/>
      <c r="I957" s="107">
        <v>0.5</v>
      </c>
      <c r="J957" s="17"/>
      <c r="K957" s="96">
        <f>IF(Tabel1[[#This Row],[Inde eller ude?]]="Ude",(Tabel1[[#This Row],[Bredde ude]]/100)*(Tabel1[[#This Row],[Dybde ude]]/100)*Tabel1[[#This Row],[Antal]],0)</f>
        <v>0</v>
      </c>
      <c r="L957" s="103">
        <f>Tabel1[[#This Row],[Bredde inde]]*Tabel1[[#This Row],[Antal]]</f>
        <v>0.5</v>
      </c>
    </row>
    <row r="958" spans="1:12" x14ac:dyDescent="0.25">
      <c r="A958" s="94" t="s">
        <v>1048</v>
      </c>
      <c r="B958" s="98" t="s">
        <v>1309</v>
      </c>
      <c r="C958" s="99">
        <v>1</v>
      </c>
      <c r="D958" s="98" t="s">
        <v>1310</v>
      </c>
      <c r="E958" s="98" t="s">
        <v>11</v>
      </c>
      <c r="F958" s="98" t="s">
        <v>713</v>
      </c>
      <c r="G958" s="98"/>
      <c r="H958" s="98"/>
      <c r="I958" s="17">
        <v>5</v>
      </c>
      <c r="J958" s="17"/>
      <c r="K958" s="96">
        <f>IF(Tabel1[[#This Row],[Inde eller ude?]]="Ude",(Tabel1[[#This Row],[Bredde ude]]/100)*(Tabel1[[#This Row],[Dybde ude]]/100)*Tabel1[[#This Row],[Antal]],0)</f>
        <v>0</v>
      </c>
      <c r="L958" s="103">
        <f>Tabel1[[#This Row],[Bredde inde]]*Tabel1[[#This Row],[Antal]]</f>
        <v>5</v>
      </c>
    </row>
    <row r="959" spans="1:12" s="97" customFormat="1" x14ac:dyDescent="0.25">
      <c r="A959" s="94" t="s">
        <v>1049</v>
      </c>
      <c r="B959" s="98" t="s">
        <v>0</v>
      </c>
      <c r="C959" s="99">
        <v>4</v>
      </c>
      <c r="D959" s="98" t="s">
        <v>58</v>
      </c>
      <c r="E959" s="98" t="s">
        <v>1177</v>
      </c>
      <c r="F959" s="98" t="s">
        <v>713</v>
      </c>
      <c r="G959" s="98"/>
      <c r="H959" s="98"/>
      <c r="I959" s="107">
        <v>1.1000000000000001</v>
      </c>
      <c r="J959" s="17"/>
      <c r="K959" s="96">
        <f>IF(Tabel1[[#This Row],[Inde eller ude?]]="Ude",(Tabel1[[#This Row],[Bredde ude]]/100)*(Tabel1[[#This Row],[Dybde ude]]/100)*Tabel1[[#This Row],[Antal]],0)</f>
        <v>0</v>
      </c>
      <c r="L959" s="103">
        <f>Tabel1[[#This Row],[Bredde inde]]*Tabel1[[#This Row],[Antal]]</f>
        <v>4.4000000000000004</v>
      </c>
    </row>
    <row r="960" spans="1:12" s="97" customFormat="1" x14ac:dyDescent="0.25">
      <c r="A960" s="94" t="s">
        <v>1050</v>
      </c>
      <c r="B960" s="98" t="s">
        <v>1</v>
      </c>
      <c r="C960" s="99">
        <v>2</v>
      </c>
      <c r="D960" s="98" t="s">
        <v>54</v>
      </c>
      <c r="E960" s="98" t="s">
        <v>11</v>
      </c>
      <c r="F960" s="98" t="s">
        <v>713</v>
      </c>
      <c r="G960" s="98"/>
      <c r="H960" s="98"/>
      <c r="I960" s="107">
        <v>1.1000000000000001</v>
      </c>
      <c r="J960" s="17"/>
      <c r="K960" s="96">
        <f>IF(Tabel1[[#This Row],[Inde eller ude?]]="Ude",(Tabel1[[#This Row],[Bredde ude]]/100)*(Tabel1[[#This Row],[Dybde ude]]/100)*Tabel1[[#This Row],[Antal]],0)</f>
        <v>0</v>
      </c>
      <c r="L960" s="103">
        <f>Tabel1[[#This Row],[Bredde inde]]*Tabel1[[#This Row],[Antal]]</f>
        <v>2.2000000000000002</v>
      </c>
    </row>
    <row r="961" spans="1:12" s="97" customFormat="1" x14ac:dyDescent="0.25">
      <c r="A961" s="94" t="s">
        <v>1051</v>
      </c>
      <c r="B961" s="98" t="s">
        <v>2</v>
      </c>
      <c r="C961" s="99">
        <v>1</v>
      </c>
      <c r="D961" s="98" t="s">
        <v>54</v>
      </c>
      <c r="E961" s="98" t="s">
        <v>11</v>
      </c>
      <c r="F961" s="98" t="s">
        <v>713</v>
      </c>
      <c r="G961" s="98"/>
      <c r="H961" s="98"/>
      <c r="I961" s="107">
        <v>1.1000000000000001</v>
      </c>
      <c r="J961" s="17"/>
      <c r="K961" s="96">
        <f>IF(Tabel1[[#This Row],[Inde eller ude?]]="Ude",(Tabel1[[#This Row],[Bredde ude]]/100)*(Tabel1[[#This Row],[Dybde ude]]/100)*Tabel1[[#This Row],[Antal]],0)</f>
        <v>0</v>
      </c>
      <c r="L961" s="103">
        <f>Tabel1[[#This Row],[Bredde inde]]*Tabel1[[#This Row],[Antal]]</f>
        <v>1.1000000000000001</v>
      </c>
    </row>
    <row r="962" spans="1:12" s="97" customFormat="1" x14ac:dyDescent="0.25">
      <c r="A962" s="94" t="s">
        <v>1052</v>
      </c>
      <c r="B962" s="98" t="s">
        <v>4</v>
      </c>
      <c r="C962" s="99">
        <v>1</v>
      </c>
      <c r="D962" s="98" t="s">
        <v>55</v>
      </c>
      <c r="E962" s="98" t="s">
        <v>11</v>
      </c>
      <c r="F962" s="98" t="s">
        <v>713</v>
      </c>
      <c r="G962" s="98"/>
      <c r="H962" s="98"/>
      <c r="I962" s="107">
        <v>1.1000000000000001</v>
      </c>
      <c r="J962" s="17"/>
      <c r="K962" s="96">
        <f>IF(Tabel1[[#This Row],[Inde eller ude?]]="Ude",(Tabel1[[#This Row],[Bredde ude]]/100)*(Tabel1[[#This Row],[Dybde ude]]/100)*Tabel1[[#This Row],[Antal]],0)</f>
        <v>0</v>
      </c>
      <c r="L962" s="103">
        <f>Tabel1[[#This Row],[Bredde inde]]*Tabel1[[#This Row],[Antal]]</f>
        <v>1.1000000000000001</v>
      </c>
    </row>
    <row r="963" spans="1:12" s="97" customFormat="1" x14ac:dyDescent="0.25">
      <c r="A963" s="94" t="s">
        <v>1053</v>
      </c>
      <c r="B963" s="98" t="s">
        <v>5</v>
      </c>
      <c r="C963" s="99">
        <v>1</v>
      </c>
      <c r="D963" s="98" t="s">
        <v>54</v>
      </c>
      <c r="E963" s="98" t="s">
        <v>11</v>
      </c>
      <c r="F963" s="98" t="s">
        <v>713</v>
      </c>
      <c r="G963" s="98"/>
      <c r="H963" s="98"/>
      <c r="I963" s="107">
        <v>1.1000000000000001</v>
      </c>
      <c r="J963" s="17"/>
      <c r="K963" s="96">
        <f>IF(Tabel1[[#This Row],[Inde eller ude?]]="Ude",(Tabel1[[#This Row],[Bredde ude]]/100)*(Tabel1[[#This Row],[Dybde ude]]/100)*Tabel1[[#This Row],[Antal]],0)</f>
        <v>0</v>
      </c>
      <c r="L963" s="103">
        <f>Tabel1[[#This Row],[Bredde inde]]*Tabel1[[#This Row],[Antal]]</f>
        <v>1.1000000000000001</v>
      </c>
    </row>
    <row r="964" spans="1:12" s="97" customFormat="1" x14ac:dyDescent="0.25">
      <c r="A964" s="94" t="s">
        <v>1054</v>
      </c>
      <c r="B964" s="98" t="s">
        <v>1147</v>
      </c>
      <c r="C964" s="99">
        <v>1</v>
      </c>
      <c r="D964" s="98" t="s">
        <v>54</v>
      </c>
      <c r="E964" s="98" t="s">
        <v>11</v>
      </c>
      <c r="F964" s="98" t="s">
        <v>713</v>
      </c>
      <c r="G964" s="98"/>
      <c r="H964" s="98"/>
      <c r="I964" s="107">
        <v>1.1000000000000001</v>
      </c>
      <c r="J964" s="17"/>
      <c r="K964" s="96">
        <f>IF(Tabel1[[#This Row],[Inde eller ude?]]="Ude",(Tabel1[[#This Row],[Bredde ude]]/100)*(Tabel1[[#This Row],[Dybde ude]]/100)*Tabel1[[#This Row],[Antal]],0)</f>
        <v>0</v>
      </c>
      <c r="L964" s="103">
        <f>Tabel1[[#This Row],[Bredde inde]]*Tabel1[[#This Row],[Antal]]</f>
        <v>1.1000000000000001</v>
      </c>
    </row>
    <row r="965" spans="1:12" s="97" customFormat="1" x14ac:dyDescent="0.25">
      <c r="A965" s="94" t="s">
        <v>1055</v>
      </c>
      <c r="B965" s="98" t="s">
        <v>6</v>
      </c>
      <c r="C965" s="99">
        <v>2</v>
      </c>
      <c r="D965" s="98" t="s">
        <v>56</v>
      </c>
      <c r="E965" s="98" t="s">
        <v>1177</v>
      </c>
      <c r="F965" s="98" t="s">
        <v>713</v>
      </c>
      <c r="G965" s="98"/>
      <c r="H965" s="98"/>
      <c r="I965" s="107">
        <v>0.5</v>
      </c>
      <c r="J965" s="101"/>
      <c r="K965" s="96">
        <f>IF(Tabel1[[#This Row],[Inde eller ude?]]="Ude",(Tabel1[[#This Row],[Bredde ude]]/100)*(Tabel1[[#This Row],[Dybde ude]]/100)*Tabel1[[#This Row],[Antal]],0)</f>
        <v>0</v>
      </c>
      <c r="L965" s="103">
        <f>Tabel1[[#This Row],[Bredde inde]]*Tabel1[[#This Row],[Antal]]</f>
        <v>1</v>
      </c>
    </row>
    <row r="966" spans="1:12" s="97" customFormat="1" x14ac:dyDescent="0.25">
      <c r="A966" s="94" t="s">
        <v>1056</v>
      </c>
      <c r="B966" s="98" t="s">
        <v>1294</v>
      </c>
      <c r="C966" s="99">
        <v>1</v>
      </c>
      <c r="D966" s="98" t="s">
        <v>1356</v>
      </c>
      <c r="E966" s="98" t="s">
        <v>11</v>
      </c>
      <c r="F966" s="98" t="s">
        <v>713</v>
      </c>
      <c r="G966" s="98"/>
      <c r="H966" s="98"/>
      <c r="I966" s="107">
        <v>1</v>
      </c>
      <c r="J966" s="17"/>
      <c r="K966" s="96">
        <f>IF(Tabel1[[#This Row],[Inde eller ude?]]="Ude",(Tabel1[[#This Row],[Bredde ude]]/100)*(Tabel1[[#This Row],[Dybde ude]]/100)*Tabel1[[#This Row],[Antal]],0)</f>
        <v>0</v>
      </c>
      <c r="L966" s="103">
        <f>Tabel1[[#This Row],[Bredde inde]]*Tabel1[[#This Row],[Antal]]</f>
        <v>1</v>
      </c>
    </row>
    <row r="967" spans="1:12" s="97" customFormat="1" x14ac:dyDescent="0.25">
      <c r="A967" s="94" t="s">
        <v>1057</v>
      </c>
      <c r="B967" s="98" t="s">
        <v>7</v>
      </c>
      <c r="C967" s="99">
        <v>1</v>
      </c>
      <c r="D967" s="98" t="s">
        <v>54</v>
      </c>
      <c r="E967" s="98" t="s">
        <v>11</v>
      </c>
      <c r="F967" s="98" t="s">
        <v>713</v>
      </c>
      <c r="G967" s="98"/>
      <c r="H967" s="98"/>
      <c r="I967" s="107">
        <v>1.1000000000000001</v>
      </c>
      <c r="J967" s="17"/>
      <c r="K967" s="96">
        <f>IF(Tabel1[[#This Row],[Inde eller ude?]]="Ude",(Tabel1[[#This Row],[Bredde ude]]/100)*(Tabel1[[#This Row],[Dybde ude]]/100)*Tabel1[[#This Row],[Antal]],0)</f>
        <v>0</v>
      </c>
      <c r="L967" s="103">
        <f>Tabel1[[#This Row],[Bredde inde]]*Tabel1[[#This Row],[Antal]]</f>
        <v>1.1000000000000001</v>
      </c>
    </row>
    <row r="968" spans="1:12" s="97" customFormat="1" x14ac:dyDescent="0.25">
      <c r="A968" s="94" t="s">
        <v>1417</v>
      </c>
      <c r="B968" s="98" t="s">
        <v>8</v>
      </c>
      <c r="C968" s="99">
        <v>1</v>
      </c>
      <c r="D968" s="98" t="s">
        <v>54</v>
      </c>
      <c r="E968" s="98" t="s">
        <v>11</v>
      </c>
      <c r="F968" s="98" t="s">
        <v>713</v>
      </c>
      <c r="G968" s="98"/>
      <c r="H968" s="98"/>
      <c r="I968" s="107">
        <v>1.1000000000000001</v>
      </c>
      <c r="J968" s="17"/>
      <c r="K968" s="96">
        <f>IF(Tabel1[[#This Row],[Inde eller ude?]]="Ude",(Tabel1[[#This Row],[Bredde ude]]/100)*(Tabel1[[#This Row],[Dybde ude]]/100)*Tabel1[[#This Row],[Antal]],0)</f>
        <v>0</v>
      </c>
      <c r="L968" s="103">
        <f>Tabel1[[#This Row],[Bredde inde]]*Tabel1[[#This Row],[Antal]]</f>
        <v>1.1000000000000001</v>
      </c>
    </row>
    <row r="969" spans="1:12" s="97" customFormat="1" x14ac:dyDescent="0.25">
      <c r="A969" s="94" t="s">
        <v>1418</v>
      </c>
      <c r="B969" s="98" t="s">
        <v>1445</v>
      </c>
      <c r="C969" s="99">
        <v>1</v>
      </c>
      <c r="D969" s="98" t="s">
        <v>57</v>
      </c>
      <c r="E969" s="98" t="s">
        <v>11</v>
      </c>
      <c r="F969" s="98" t="s">
        <v>713</v>
      </c>
      <c r="G969" s="98"/>
      <c r="H969" s="98"/>
      <c r="I969" s="107">
        <v>0.5</v>
      </c>
      <c r="J969" s="17"/>
      <c r="K969" s="96">
        <f>IF(Tabel1[[#This Row],[Inde eller ude?]]="Ude",(Tabel1[[#This Row],[Bredde ude]]/100)*(Tabel1[[#This Row],[Dybde ude]]/100)*Tabel1[[#This Row],[Antal]],0)</f>
        <v>0</v>
      </c>
      <c r="L969" s="103">
        <f>Tabel1[[#This Row],[Bredde inde]]*Tabel1[[#This Row],[Antal]]</f>
        <v>0.5</v>
      </c>
    </row>
    <row r="970" spans="1:12" s="97" customFormat="1" x14ac:dyDescent="0.25">
      <c r="A970" s="94" t="s">
        <v>1058</v>
      </c>
      <c r="B970" s="98" t="s">
        <v>1476</v>
      </c>
      <c r="C970" s="99">
        <v>1</v>
      </c>
      <c r="D970" s="98" t="s">
        <v>56</v>
      </c>
      <c r="E970" s="98" t="s">
        <v>11</v>
      </c>
      <c r="F970" s="98" t="s">
        <v>713</v>
      </c>
      <c r="G970" s="98"/>
      <c r="H970" s="98"/>
      <c r="I970" s="107">
        <v>0.5</v>
      </c>
      <c r="J970" s="17"/>
      <c r="K970" s="96">
        <f>IF(Tabel1[[#This Row],[Inde eller ude?]]="Ude",(Tabel1[[#This Row],[Bredde ude]]/100)*(Tabel1[[#This Row],[Dybde ude]]/100)*Tabel1[[#This Row],[Antal]],0)</f>
        <v>0</v>
      </c>
      <c r="L970" s="103">
        <f>Tabel1[[#This Row],[Bredde inde]]*Tabel1[[#This Row],[Antal]]</f>
        <v>0.5</v>
      </c>
    </row>
    <row r="971" spans="1:12" s="97" customFormat="1" x14ac:dyDescent="0.25">
      <c r="A971" s="94" t="s">
        <v>1059</v>
      </c>
      <c r="B971" s="98" t="s">
        <v>1475</v>
      </c>
      <c r="C971" s="99">
        <v>1</v>
      </c>
      <c r="D971" s="98" t="s">
        <v>56</v>
      </c>
      <c r="E971" s="98" t="s">
        <v>11</v>
      </c>
      <c r="F971" s="98" t="s">
        <v>713</v>
      </c>
      <c r="G971" s="98"/>
      <c r="H971" s="98"/>
      <c r="I971" s="107">
        <v>0.5</v>
      </c>
      <c r="J971" s="17"/>
      <c r="K971" s="96">
        <f>IF(Tabel1[[#This Row],[Inde eller ude?]]="Ude",(Tabel1[[#This Row],[Bredde ude]]/100)*(Tabel1[[#This Row],[Dybde ude]]/100)*Tabel1[[#This Row],[Antal]],0)</f>
        <v>0</v>
      </c>
      <c r="L971" s="103">
        <f>Tabel1[[#This Row],[Bredde inde]]*Tabel1[[#This Row],[Antal]]</f>
        <v>0.5</v>
      </c>
    </row>
    <row r="972" spans="1:12" s="97" customFormat="1" x14ac:dyDescent="0.25">
      <c r="A972" s="94" t="s">
        <v>1179</v>
      </c>
      <c r="B972" s="98" t="s">
        <v>1309</v>
      </c>
      <c r="C972" s="99">
        <v>1</v>
      </c>
      <c r="D972" s="98" t="s">
        <v>1310</v>
      </c>
      <c r="E972" s="98" t="s">
        <v>11</v>
      </c>
      <c r="F972" s="98" t="s">
        <v>713</v>
      </c>
      <c r="G972" s="98"/>
      <c r="H972" s="98"/>
      <c r="I972" s="17">
        <v>5</v>
      </c>
      <c r="J972" s="17"/>
      <c r="K972" s="96">
        <f>IF(Tabel1[[#This Row],[Inde eller ude?]]="Ude",(Tabel1[[#This Row],[Bredde ude]]/100)*(Tabel1[[#This Row],[Dybde ude]]/100)*Tabel1[[#This Row],[Antal]],0)</f>
        <v>0</v>
      </c>
      <c r="L972" s="103">
        <f>Tabel1[[#This Row],[Bredde inde]]*Tabel1[[#This Row],[Antal]]</f>
        <v>5</v>
      </c>
    </row>
    <row r="973" spans="1:12" s="97" customFormat="1" x14ac:dyDescent="0.25">
      <c r="A973" s="94" t="s">
        <v>1060</v>
      </c>
      <c r="B973" s="98" t="s">
        <v>0</v>
      </c>
      <c r="C973" s="99">
        <v>7</v>
      </c>
      <c r="D973" s="98" t="s">
        <v>58</v>
      </c>
      <c r="E973" s="98" t="s">
        <v>1177</v>
      </c>
      <c r="F973" s="98" t="s">
        <v>713</v>
      </c>
      <c r="G973" s="98"/>
      <c r="H973" s="98"/>
      <c r="I973" s="107">
        <v>1.1000000000000001</v>
      </c>
      <c r="J973" s="17"/>
      <c r="K973" s="96">
        <f>IF(Tabel1[[#This Row],[Inde eller ude?]]="Ude",(Tabel1[[#This Row],[Bredde ude]]/100)*(Tabel1[[#This Row],[Dybde ude]]/100)*Tabel1[[#This Row],[Antal]],0)</f>
        <v>0</v>
      </c>
      <c r="L973" s="103">
        <f>Tabel1[[#This Row],[Bredde inde]]*Tabel1[[#This Row],[Antal]]</f>
        <v>7.7000000000000011</v>
      </c>
    </row>
    <row r="974" spans="1:12" s="97" customFormat="1" x14ac:dyDescent="0.25">
      <c r="A974" s="94" t="s">
        <v>1061</v>
      </c>
      <c r="B974" s="98" t="s">
        <v>1</v>
      </c>
      <c r="C974" s="99">
        <v>2</v>
      </c>
      <c r="D974" s="98" t="s">
        <v>54</v>
      </c>
      <c r="E974" s="98" t="s">
        <v>11</v>
      </c>
      <c r="F974" s="98" t="s">
        <v>713</v>
      </c>
      <c r="G974" s="98"/>
      <c r="H974" s="98"/>
      <c r="I974" s="107">
        <v>1.1000000000000001</v>
      </c>
      <c r="J974" s="17"/>
      <c r="K974" s="96">
        <f>IF(Tabel1[[#This Row],[Inde eller ude?]]="Ude",(Tabel1[[#This Row],[Bredde ude]]/100)*(Tabel1[[#This Row],[Dybde ude]]/100)*Tabel1[[#This Row],[Antal]],0)</f>
        <v>0</v>
      </c>
      <c r="L974" s="103">
        <f>Tabel1[[#This Row],[Bredde inde]]*Tabel1[[#This Row],[Antal]]</f>
        <v>2.2000000000000002</v>
      </c>
    </row>
    <row r="975" spans="1:12" s="97" customFormat="1" x14ac:dyDescent="0.25">
      <c r="A975" s="94" t="s">
        <v>1062</v>
      </c>
      <c r="B975" s="98" t="s">
        <v>2</v>
      </c>
      <c r="C975" s="99">
        <v>1</v>
      </c>
      <c r="D975" s="98" t="s">
        <v>54</v>
      </c>
      <c r="E975" s="98" t="s">
        <v>11</v>
      </c>
      <c r="F975" s="98" t="s">
        <v>713</v>
      </c>
      <c r="G975" s="98"/>
      <c r="H975" s="98"/>
      <c r="I975" s="107">
        <v>1.1000000000000001</v>
      </c>
      <c r="J975" s="17"/>
      <c r="K975" s="96">
        <f>IF(Tabel1[[#This Row],[Inde eller ude?]]="Ude",(Tabel1[[#This Row],[Bredde ude]]/100)*(Tabel1[[#This Row],[Dybde ude]]/100)*Tabel1[[#This Row],[Antal]],0)</f>
        <v>0</v>
      </c>
      <c r="L975" s="103">
        <f>Tabel1[[#This Row],[Bredde inde]]*Tabel1[[#This Row],[Antal]]</f>
        <v>1.1000000000000001</v>
      </c>
    </row>
    <row r="976" spans="1:12" s="97" customFormat="1" x14ac:dyDescent="0.25">
      <c r="A976" s="94" t="s">
        <v>1063</v>
      </c>
      <c r="B976" s="98" t="s">
        <v>4</v>
      </c>
      <c r="C976" s="99">
        <v>1</v>
      </c>
      <c r="D976" s="98" t="s">
        <v>55</v>
      </c>
      <c r="E976" s="98" t="s">
        <v>11</v>
      </c>
      <c r="F976" s="98" t="s">
        <v>713</v>
      </c>
      <c r="G976" s="98"/>
      <c r="H976" s="98"/>
      <c r="I976" s="107">
        <v>1.1000000000000001</v>
      </c>
      <c r="J976" s="17"/>
      <c r="K976" s="96">
        <f>IF(Tabel1[[#This Row],[Inde eller ude?]]="Ude",(Tabel1[[#This Row],[Bredde ude]]/100)*(Tabel1[[#This Row],[Dybde ude]]/100)*Tabel1[[#This Row],[Antal]],0)</f>
        <v>0</v>
      </c>
      <c r="L976" s="103">
        <f>Tabel1[[#This Row],[Bredde inde]]*Tabel1[[#This Row],[Antal]]</f>
        <v>1.1000000000000001</v>
      </c>
    </row>
    <row r="977" spans="1:12" s="97" customFormat="1" x14ac:dyDescent="0.25">
      <c r="A977" s="94" t="s">
        <v>1064</v>
      </c>
      <c r="B977" s="98" t="s">
        <v>5</v>
      </c>
      <c r="C977" s="99">
        <v>1</v>
      </c>
      <c r="D977" s="98" t="s">
        <v>54</v>
      </c>
      <c r="E977" s="98" t="s">
        <v>11</v>
      </c>
      <c r="F977" s="98" t="s">
        <v>713</v>
      </c>
      <c r="G977" s="98"/>
      <c r="H977" s="98"/>
      <c r="I977" s="107">
        <v>1.1000000000000001</v>
      </c>
      <c r="J977" s="17"/>
      <c r="K977" s="96">
        <f>IF(Tabel1[[#This Row],[Inde eller ude?]]="Ude",(Tabel1[[#This Row],[Bredde ude]]/100)*(Tabel1[[#This Row],[Dybde ude]]/100)*Tabel1[[#This Row],[Antal]],0)</f>
        <v>0</v>
      </c>
      <c r="L977" s="103">
        <f>Tabel1[[#This Row],[Bredde inde]]*Tabel1[[#This Row],[Antal]]</f>
        <v>1.1000000000000001</v>
      </c>
    </row>
    <row r="978" spans="1:12" s="97" customFormat="1" x14ac:dyDescent="0.25">
      <c r="A978" s="94" t="s">
        <v>1065</v>
      </c>
      <c r="B978" s="98" t="s">
        <v>1147</v>
      </c>
      <c r="C978" s="99">
        <v>1</v>
      </c>
      <c r="D978" s="98" t="s">
        <v>54</v>
      </c>
      <c r="E978" s="98" t="s">
        <v>11</v>
      </c>
      <c r="F978" s="98" t="s">
        <v>713</v>
      </c>
      <c r="G978" s="98"/>
      <c r="H978" s="98"/>
      <c r="I978" s="107">
        <v>1.1000000000000001</v>
      </c>
      <c r="J978" s="17"/>
      <c r="K978" s="96">
        <f>IF(Tabel1[[#This Row],[Inde eller ude?]]="Ude",(Tabel1[[#This Row],[Bredde ude]]/100)*(Tabel1[[#This Row],[Dybde ude]]/100)*Tabel1[[#This Row],[Antal]],0)</f>
        <v>0</v>
      </c>
      <c r="L978" s="103">
        <f>Tabel1[[#This Row],[Bredde inde]]*Tabel1[[#This Row],[Antal]]</f>
        <v>1.1000000000000001</v>
      </c>
    </row>
    <row r="979" spans="1:12" s="97" customFormat="1" x14ac:dyDescent="0.25">
      <c r="A979" s="94" t="s">
        <v>1066</v>
      </c>
      <c r="B979" s="98" t="s">
        <v>6</v>
      </c>
      <c r="C979" s="99">
        <v>3</v>
      </c>
      <c r="D979" s="98" t="s">
        <v>56</v>
      </c>
      <c r="E979" s="98" t="s">
        <v>1177</v>
      </c>
      <c r="F979" s="98" t="s">
        <v>713</v>
      </c>
      <c r="G979" s="98"/>
      <c r="H979" s="98"/>
      <c r="I979" s="107">
        <v>0.5</v>
      </c>
      <c r="J979" s="101"/>
      <c r="K979" s="96">
        <f>IF(Tabel1[[#This Row],[Inde eller ude?]]="Ude",(Tabel1[[#This Row],[Bredde ude]]/100)*(Tabel1[[#This Row],[Dybde ude]]/100)*Tabel1[[#This Row],[Antal]],0)</f>
        <v>0</v>
      </c>
      <c r="L979" s="103">
        <f>Tabel1[[#This Row],[Bredde inde]]*Tabel1[[#This Row],[Antal]]</f>
        <v>1.5</v>
      </c>
    </row>
    <row r="980" spans="1:12" s="97" customFormat="1" x14ac:dyDescent="0.25">
      <c r="A980" s="94" t="s">
        <v>1067</v>
      </c>
      <c r="B980" s="98" t="s">
        <v>1294</v>
      </c>
      <c r="C980" s="99">
        <v>1</v>
      </c>
      <c r="D980" s="98" t="s">
        <v>1356</v>
      </c>
      <c r="E980" s="98" t="s">
        <v>11</v>
      </c>
      <c r="F980" s="98" t="s">
        <v>713</v>
      </c>
      <c r="G980" s="98"/>
      <c r="H980" s="98"/>
      <c r="I980" s="107">
        <v>1</v>
      </c>
      <c r="J980" s="17"/>
      <c r="K980" s="96">
        <f>IF(Tabel1[[#This Row],[Inde eller ude?]]="Ude",(Tabel1[[#This Row],[Bredde ude]]/100)*(Tabel1[[#This Row],[Dybde ude]]/100)*Tabel1[[#This Row],[Antal]],0)</f>
        <v>0</v>
      </c>
      <c r="L980" s="103">
        <f>Tabel1[[#This Row],[Bredde inde]]*Tabel1[[#This Row],[Antal]]</f>
        <v>1</v>
      </c>
    </row>
    <row r="981" spans="1:12" s="97" customFormat="1" x14ac:dyDescent="0.25">
      <c r="A981" s="94" t="s">
        <v>1068</v>
      </c>
      <c r="B981" s="98" t="s">
        <v>7</v>
      </c>
      <c r="C981" s="99">
        <v>1</v>
      </c>
      <c r="D981" s="98" t="s">
        <v>54</v>
      </c>
      <c r="E981" s="98" t="s">
        <v>11</v>
      </c>
      <c r="F981" s="98" t="s">
        <v>713</v>
      </c>
      <c r="G981" s="98"/>
      <c r="H981" s="98"/>
      <c r="I981" s="107">
        <v>1.1000000000000001</v>
      </c>
      <c r="J981" s="17"/>
      <c r="K981" s="96">
        <f>IF(Tabel1[[#This Row],[Inde eller ude?]]="Ude",(Tabel1[[#This Row],[Bredde ude]]/100)*(Tabel1[[#This Row],[Dybde ude]]/100)*Tabel1[[#This Row],[Antal]],0)</f>
        <v>0</v>
      </c>
      <c r="L981" s="103">
        <f>Tabel1[[#This Row],[Bredde inde]]*Tabel1[[#This Row],[Antal]]</f>
        <v>1.1000000000000001</v>
      </c>
    </row>
    <row r="982" spans="1:12" s="97" customFormat="1" x14ac:dyDescent="0.25">
      <c r="A982" s="94" t="s">
        <v>1419</v>
      </c>
      <c r="B982" s="98" t="s">
        <v>8</v>
      </c>
      <c r="C982" s="99">
        <v>1</v>
      </c>
      <c r="D982" s="98" t="s">
        <v>54</v>
      </c>
      <c r="E982" s="98" t="s">
        <v>11</v>
      </c>
      <c r="F982" s="98" t="s">
        <v>713</v>
      </c>
      <c r="G982" s="98"/>
      <c r="H982" s="98"/>
      <c r="I982" s="107">
        <v>1.1000000000000001</v>
      </c>
      <c r="J982" s="17"/>
      <c r="K982" s="96">
        <f>IF(Tabel1[[#This Row],[Inde eller ude?]]="Ude",(Tabel1[[#This Row],[Bredde ude]]/100)*(Tabel1[[#This Row],[Dybde ude]]/100)*Tabel1[[#This Row],[Antal]],0)</f>
        <v>0</v>
      </c>
      <c r="L982" s="103">
        <f>Tabel1[[#This Row],[Bredde inde]]*Tabel1[[#This Row],[Antal]]</f>
        <v>1.1000000000000001</v>
      </c>
    </row>
    <row r="983" spans="1:12" s="97" customFormat="1" x14ac:dyDescent="0.25">
      <c r="A983" s="94" t="s">
        <v>1420</v>
      </c>
      <c r="B983" s="98" t="s">
        <v>1445</v>
      </c>
      <c r="C983" s="99">
        <v>1</v>
      </c>
      <c r="D983" s="98" t="s">
        <v>57</v>
      </c>
      <c r="E983" s="98" t="s">
        <v>11</v>
      </c>
      <c r="F983" s="98" t="s">
        <v>713</v>
      </c>
      <c r="G983" s="98"/>
      <c r="H983" s="98"/>
      <c r="I983" s="107">
        <v>0.5</v>
      </c>
      <c r="J983" s="17"/>
      <c r="K983" s="96">
        <f>IF(Tabel1[[#This Row],[Inde eller ude?]]="Ude",(Tabel1[[#This Row],[Bredde ude]]/100)*(Tabel1[[#This Row],[Dybde ude]]/100)*Tabel1[[#This Row],[Antal]],0)</f>
        <v>0</v>
      </c>
      <c r="L983" s="103">
        <f>Tabel1[[#This Row],[Bredde inde]]*Tabel1[[#This Row],[Antal]]</f>
        <v>0.5</v>
      </c>
    </row>
    <row r="984" spans="1:12" s="97" customFormat="1" x14ac:dyDescent="0.25">
      <c r="A984" s="94" t="s">
        <v>1069</v>
      </c>
      <c r="B984" s="98" t="s">
        <v>1476</v>
      </c>
      <c r="C984" s="99">
        <v>1</v>
      </c>
      <c r="D984" s="98" t="s">
        <v>56</v>
      </c>
      <c r="E984" s="98" t="s">
        <v>11</v>
      </c>
      <c r="F984" s="98" t="s">
        <v>713</v>
      </c>
      <c r="G984" s="98"/>
      <c r="H984" s="98"/>
      <c r="I984" s="107">
        <v>0.5</v>
      </c>
      <c r="J984" s="17"/>
      <c r="K984" s="96">
        <f>IF(Tabel1[[#This Row],[Inde eller ude?]]="Ude",(Tabel1[[#This Row],[Bredde ude]]/100)*(Tabel1[[#This Row],[Dybde ude]]/100)*Tabel1[[#This Row],[Antal]],0)</f>
        <v>0</v>
      </c>
      <c r="L984" s="103">
        <f>Tabel1[[#This Row],[Bredde inde]]*Tabel1[[#This Row],[Antal]]</f>
        <v>0.5</v>
      </c>
    </row>
    <row r="985" spans="1:12" s="97" customFormat="1" x14ac:dyDescent="0.25">
      <c r="A985" s="94" t="s">
        <v>1070</v>
      </c>
      <c r="B985" s="98" t="s">
        <v>1475</v>
      </c>
      <c r="C985" s="99">
        <v>1</v>
      </c>
      <c r="D985" s="98" t="s">
        <v>56</v>
      </c>
      <c r="E985" s="98" t="s">
        <v>11</v>
      </c>
      <c r="F985" s="98" t="s">
        <v>713</v>
      </c>
      <c r="G985" s="98"/>
      <c r="H985" s="98"/>
      <c r="I985" s="107">
        <v>0.5</v>
      </c>
      <c r="J985" s="17"/>
      <c r="K985" s="96">
        <f>IF(Tabel1[[#This Row],[Inde eller ude?]]="Ude",(Tabel1[[#This Row],[Bredde ude]]/100)*(Tabel1[[#This Row],[Dybde ude]]/100)*Tabel1[[#This Row],[Antal]],0)</f>
        <v>0</v>
      </c>
      <c r="L985" s="103">
        <f>Tabel1[[#This Row],[Bredde inde]]*Tabel1[[#This Row],[Antal]]</f>
        <v>0.5</v>
      </c>
    </row>
    <row r="986" spans="1:12" s="97" customFormat="1" x14ac:dyDescent="0.25">
      <c r="A986" s="94" t="s">
        <v>1180</v>
      </c>
      <c r="B986" s="98" t="s">
        <v>1309</v>
      </c>
      <c r="C986" s="99">
        <v>1</v>
      </c>
      <c r="D986" s="98" t="s">
        <v>1310</v>
      </c>
      <c r="E986" s="98" t="s">
        <v>11</v>
      </c>
      <c r="F986" s="98" t="s">
        <v>713</v>
      </c>
      <c r="G986" s="98"/>
      <c r="H986" s="98"/>
      <c r="I986" s="17">
        <v>5</v>
      </c>
      <c r="J986" s="17"/>
      <c r="K986" s="96">
        <f>IF(Tabel1[[#This Row],[Inde eller ude?]]="Ude",(Tabel1[[#This Row],[Bredde ude]]/100)*(Tabel1[[#This Row],[Dybde ude]]/100)*Tabel1[[#This Row],[Antal]],0)</f>
        <v>0</v>
      </c>
      <c r="L986" s="103">
        <f>Tabel1[[#This Row],[Bredde inde]]*Tabel1[[#This Row],[Antal]]</f>
        <v>5</v>
      </c>
    </row>
    <row r="987" spans="1:12" s="97" customFormat="1" x14ac:dyDescent="0.25">
      <c r="A987" s="94" t="s">
        <v>1071</v>
      </c>
      <c r="B987" s="98" t="s">
        <v>0</v>
      </c>
      <c r="C987" s="99">
        <v>10</v>
      </c>
      <c r="D987" s="98" t="s">
        <v>58</v>
      </c>
      <c r="E987" s="98" t="s">
        <v>1177</v>
      </c>
      <c r="F987" s="98" t="s">
        <v>713</v>
      </c>
      <c r="G987" s="98"/>
      <c r="H987" s="98"/>
      <c r="I987" s="107">
        <v>1.1000000000000001</v>
      </c>
      <c r="J987" s="17"/>
      <c r="K987" s="96">
        <f>IF(Tabel1[[#This Row],[Inde eller ude?]]="Ude",(Tabel1[[#This Row],[Bredde ude]]/100)*(Tabel1[[#This Row],[Dybde ude]]/100)*Tabel1[[#This Row],[Antal]],0)</f>
        <v>0</v>
      </c>
      <c r="L987" s="103">
        <f>Tabel1[[#This Row],[Bredde inde]]*Tabel1[[#This Row],[Antal]]</f>
        <v>11</v>
      </c>
    </row>
    <row r="988" spans="1:12" s="97" customFormat="1" x14ac:dyDescent="0.25">
      <c r="A988" s="94" t="s">
        <v>1072</v>
      </c>
      <c r="B988" s="98" t="s">
        <v>1</v>
      </c>
      <c r="C988" s="99">
        <v>4</v>
      </c>
      <c r="D988" s="98" t="s">
        <v>54</v>
      </c>
      <c r="E988" s="98" t="s">
        <v>11</v>
      </c>
      <c r="F988" s="98" t="s">
        <v>713</v>
      </c>
      <c r="G988" s="98"/>
      <c r="H988" s="98"/>
      <c r="I988" s="107">
        <v>1.1000000000000001</v>
      </c>
      <c r="J988" s="17"/>
      <c r="K988" s="96">
        <f>IF(Tabel1[[#This Row],[Inde eller ude?]]="Ude",(Tabel1[[#This Row],[Bredde ude]]/100)*(Tabel1[[#This Row],[Dybde ude]]/100)*Tabel1[[#This Row],[Antal]],0)</f>
        <v>0</v>
      </c>
      <c r="L988" s="103">
        <f>Tabel1[[#This Row],[Bredde inde]]*Tabel1[[#This Row],[Antal]]</f>
        <v>4.4000000000000004</v>
      </c>
    </row>
    <row r="989" spans="1:12" s="97" customFormat="1" x14ac:dyDescent="0.25">
      <c r="A989" s="94" t="s">
        <v>1073</v>
      </c>
      <c r="B989" s="98" t="s">
        <v>2</v>
      </c>
      <c r="C989" s="99">
        <v>1</v>
      </c>
      <c r="D989" s="98" t="s">
        <v>54</v>
      </c>
      <c r="E989" s="98" t="s">
        <v>11</v>
      </c>
      <c r="F989" s="98" t="s">
        <v>713</v>
      </c>
      <c r="G989" s="98"/>
      <c r="H989" s="98"/>
      <c r="I989" s="107">
        <v>1.1000000000000001</v>
      </c>
      <c r="J989" s="17"/>
      <c r="K989" s="96">
        <f>IF(Tabel1[[#This Row],[Inde eller ude?]]="Ude",(Tabel1[[#This Row],[Bredde ude]]/100)*(Tabel1[[#This Row],[Dybde ude]]/100)*Tabel1[[#This Row],[Antal]],0)</f>
        <v>0</v>
      </c>
      <c r="L989" s="103">
        <f>Tabel1[[#This Row],[Bredde inde]]*Tabel1[[#This Row],[Antal]]</f>
        <v>1.1000000000000001</v>
      </c>
    </row>
    <row r="990" spans="1:12" s="97" customFormat="1" x14ac:dyDescent="0.25">
      <c r="A990" s="94" t="s">
        <v>1074</v>
      </c>
      <c r="B990" s="98" t="s">
        <v>4</v>
      </c>
      <c r="C990" s="99">
        <v>1</v>
      </c>
      <c r="D990" s="98" t="s">
        <v>55</v>
      </c>
      <c r="E990" s="98" t="s">
        <v>11</v>
      </c>
      <c r="F990" s="98" t="s">
        <v>713</v>
      </c>
      <c r="G990" s="98"/>
      <c r="H990" s="98"/>
      <c r="I990" s="107">
        <v>1.1000000000000001</v>
      </c>
      <c r="J990" s="17"/>
      <c r="K990" s="96">
        <f>IF(Tabel1[[#This Row],[Inde eller ude?]]="Ude",(Tabel1[[#This Row],[Bredde ude]]/100)*(Tabel1[[#This Row],[Dybde ude]]/100)*Tabel1[[#This Row],[Antal]],0)</f>
        <v>0</v>
      </c>
      <c r="L990" s="103">
        <f>Tabel1[[#This Row],[Bredde inde]]*Tabel1[[#This Row],[Antal]]</f>
        <v>1.1000000000000001</v>
      </c>
    </row>
    <row r="991" spans="1:12" s="97" customFormat="1" x14ac:dyDescent="0.25">
      <c r="A991" s="94" t="s">
        <v>1075</v>
      </c>
      <c r="B991" s="98" t="s">
        <v>5</v>
      </c>
      <c r="C991" s="99">
        <v>1</v>
      </c>
      <c r="D991" s="98" t="s">
        <v>54</v>
      </c>
      <c r="E991" s="98" t="s">
        <v>11</v>
      </c>
      <c r="F991" s="98" t="s">
        <v>713</v>
      </c>
      <c r="G991" s="98"/>
      <c r="H991" s="98"/>
      <c r="I991" s="107">
        <v>1.1000000000000001</v>
      </c>
      <c r="J991" s="17"/>
      <c r="K991" s="96">
        <f>IF(Tabel1[[#This Row],[Inde eller ude?]]="Ude",(Tabel1[[#This Row],[Bredde ude]]/100)*(Tabel1[[#This Row],[Dybde ude]]/100)*Tabel1[[#This Row],[Antal]],0)</f>
        <v>0</v>
      </c>
      <c r="L991" s="103">
        <f>Tabel1[[#This Row],[Bredde inde]]*Tabel1[[#This Row],[Antal]]</f>
        <v>1.1000000000000001</v>
      </c>
    </row>
    <row r="992" spans="1:12" s="97" customFormat="1" x14ac:dyDescent="0.25">
      <c r="A992" s="94" t="s">
        <v>1076</v>
      </c>
      <c r="B992" s="98" t="s">
        <v>1147</v>
      </c>
      <c r="C992" s="99">
        <v>3</v>
      </c>
      <c r="D992" s="98" t="s">
        <v>54</v>
      </c>
      <c r="E992" s="98" t="s">
        <v>11</v>
      </c>
      <c r="F992" s="98" t="s">
        <v>713</v>
      </c>
      <c r="G992" s="98"/>
      <c r="H992" s="98"/>
      <c r="I992" s="107">
        <v>1.1000000000000001</v>
      </c>
      <c r="J992" s="17"/>
      <c r="K992" s="96">
        <f>IF(Tabel1[[#This Row],[Inde eller ude?]]="Ude",(Tabel1[[#This Row],[Bredde ude]]/100)*(Tabel1[[#This Row],[Dybde ude]]/100)*Tabel1[[#This Row],[Antal]],0)</f>
        <v>0</v>
      </c>
      <c r="L992" s="103">
        <f>Tabel1[[#This Row],[Bredde inde]]*Tabel1[[#This Row],[Antal]]</f>
        <v>3.3000000000000003</v>
      </c>
    </row>
    <row r="993" spans="1:12" s="97" customFormat="1" x14ac:dyDescent="0.25">
      <c r="A993" s="94" t="s">
        <v>1077</v>
      </c>
      <c r="B993" s="98" t="s">
        <v>6</v>
      </c>
      <c r="C993" s="99">
        <v>5</v>
      </c>
      <c r="D993" s="98" t="s">
        <v>56</v>
      </c>
      <c r="E993" s="98" t="s">
        <v>1177</v>
      </c>
      <c r="F993" s="98" t="s">
        <v>713</v>
      </c>
      <c r="G993" s="98"/>
      <c r="H993" s="98"/>
      <c r="I993" s="107">
        <v>0.5</v>
      </c>
      <c r="J993" s="101"/>
      <c r="K993" s="96">
        <f>IF(Tabel1[[#This Row],[Inde eller ude?]]="Ude",(Tabel1[[#This Row],[Bredde ude]]/100)*(Tabel1[[#This Row],[Dybde ude]]/100)*Tabel1[[#This Row],[Antal]],0)</f>
        <v>0</v>
      </c>
      <c r="L993" s="103">
        <f>Tabel1[[#This Row],[Bredde inde]]*Tabel1[[#This Row],[Antal]]</f>
        <v>2.5</v>
      </c>
    </row>
    <row r="994" spans="1:12" s="97" customFormat="1" x14ac:dyDescent="0.25">
      <c r="A994" s="94" t="s">
        <v>1078</v>
      </c>
      <c r="B994" s="98" t="s">
        <v>1294</v>
      </c>
      <c r="C994" s="99">
        <v>1</v>
      </c>
      <c r="D994" s="98" t="s">
        <v>1356</v>
      </c>
      <c r="E994" s="98" t="s">
        <v>11</v>
      </c>
      <c r="F994" s="98" t="s">
        <v>713</v>
      </c>
      <c r="G994" s="98"/>
      <c r="H994" s="98"/>
      <c r="I994" s="107">
        <v>1</v>
      </c>
      <c r="J994" s="17"/>
      <c r="K994" s="96">
        <f>IF(Tabel1[[#This Row],[Inde eller ude?]]="Ude",(Tabel1[[#This Row],[Bredde ude]]/100)*(Tabel1[[#This Row],[Dybde ude]]/100)*Tabel1[[#This Row],[Antal]],0)</f>
        <v>0</v>
      </c>
      <c r="L994" s="103">
        <f>Tabel1[[#This Row],[Bredde inde]]*Tabel1[[#This Row],[Antal]]</f>
        <v>1</v>
      </c>
    </row>
    <row r="995" spans="1:12" s="97" customFormat="1" x14ac:dyDescent="0.25">
      <c r="A995" s="94" t="s">
        <v>1079</v>
      </c>
      <c r="B995" s="98" t="s">
        <v>7</v>
      </c>
      <c r="C995" s="99">
        <v>1</v>
      </c>
      <c r="D995" s="98" t="s">
        <v>54</v>
      </c>
      <c r="E995" s="98" t="s">
        <v>11</v>
      </c>
      <c r="F995" s="98" t="s">
        <v>713</v>
      </c>
      <c r="G995" s="98"/>
      <c r="H995" s="98"/>
      <c r="I995" s="107">
        <v>1.1000000000000001</v>
      </c>
      <c r="J995" s="17"/>
      <c r="K995" s="96">
        <f>IF(Tabel1[[#This Row],[Inde eller ude?]]="Ude",(Tabel1[[#This Row],[Bredde ude]]/100)*(Tabel1[[#This Row],[Dybde ude]]/100)*Tabel1[[#This Row],[Antal]],0)</f>
        <v>0</v>
      </c>
      <c r="L995" s="103">
        <f>Tabel1[[#This Row],[Bredde inde]]*Tabel1[[#This Row],[Antal]]</f>
        <v>1.1000000000000001</v>
      </c>
    </row>
    <row r="996" spans="1:12" s="97" customFormat="1" x14ac:dyDescent="0.25">
      <c r="A996" s="94" t="s">
        <v>1421</v>
      </c>
      <c r="B996" s="98" t="s">
        <v>8</v>
      </c>
      <c r="C996" s="99">
        <v>1</v>
      </c>
      <c r="D996" s="98" t="s">
        <v>54</v>
      </c>
      <c r="E996" s="98" t="s">
        <v>11</v>
      </c>
      <c r="F996" s="98" t="s">
        <v>713</v>
      </c>
      <c r="G996" s="98"/>
      <c r="H996" s="98"/>
      <c r="I996" s="107">
        <v>1.1000000000000001</v>
      </c>
      <c r="J996" s="17"/>
      <c r="K996" s="96">
        <f>IF(Tabel1[[#This Row],[Inde eller ude?]]="Ude",(Tabel1[[#This Row],[Bredde ude]]/100)*(Tabel1[[#This Row],[Dybde ude]]/100)*Tabel1[[#This Row],[Antal]],0)</f>
        <v>0</v>
      </c>
      <c r="L996" s="103">
        <f>Tabel1[[#This Row],[Bredde inde]]*Tabel1[[#This Row],[Antal]]</f>
        <v>1.1000000000000001</v>
      </c>
    </row>
    <row r="997" spans="1:12" s="97" customFormat="1" x14ac:dyDescent="0.25">
      <c r="A997" s="94" t="s">
        <v>1422</v>
      </c>
      <c r="B997" s="98" t="s">
        <v>1476</v>
      </c>
      <c r="C997" s="99">
        <v>1</v>
      </c>
      <c r="D997" s="98" t="s">
        <v>56</v>
      </c>
      <c r="E997" s="98" t="s">
        <v>11</v>
      </c>
      <c r="F997" s="98" t="s">
        <v>713</v>
      </c>
      <c r="G997" s="98"/>
      <c r="H997" s="98"/>
      <c r="I997" s="107">
        <v>0.5</v>
      </c>
      <c r="J997" s="101"/>
      <c r="K997" s="96">
        <f>IF(Tabel1[[#This Row],[Inde eller ude?]]="Ude",(Tabel1[[#This Row],[Bredde ude]]/100)*(Tabel1[[#This Row],[Dybde ude]]/100)*Tabel1[[#This Row],[Antal]],0)</f>
        <v>0</v>
      </c>
      <c r="L997" s="103">
        <f>Tabel1[[#This Row],[Bredde inde]]*Tabel1[[#This Row],[Antal]]</f>
        <v>0.5</v>
      </c>
    </row>
    <row r="998" spans="1:12" s="97" customFormat="1" x14ac:dyDescent="0.25">
      <c r="A998" s="94" t="s">
        <v>1080</v>
      </c>
      <c r="B998" s="98" t="s">
        <v>1445</v>
      </c>
      <c r="C998" s="99">
        <v>1</v>
      </c>
      <c r="D998" s="98" t="s">
        <v>57</v>
      </c>
      <c r="E998" s="98" t="s">
        <v>11</v>
      </c>
      <c r="F998" s="98" t="s">
        <v>713</v>
      </c>
      <c r="G998" s="98"/>
      <c r="H998" s="98"/>
      <c r="I998" s="107">
        <v>0.5</v>
      </c>
      <c r="J998" s="17"/>
      <c r="K998" s="96">
        <f>IF(Tabel1[[#This Row],[Inde eller ude?]]="Ude",(Tabel1[[#This Row],[Bredde ude]]/100)*(Tabel1[[#This Row],[Dybde ude]]/100)*Tabel1[[#This Row],[Antal]],0)</f>
        <v>0</v>
      </c>
      <c r="L998" s="103">
        <f>Tabel1[[#This Row],[Bredde inde]]*Tabel1[[#This Row],[Antal]]</f>
        <v>0.5</v>
      </c>
    </row>
    <row r="999" spans="1:12" s="97" customFormat="1" x14ac:dyDescent="0.25">
      <c r="A999" s="94" t="s">
        <v>1081</v>
      </c>
      <c r="B999" s="98" t="s">
        <v>1475</v>
      </c>
      <c r="C999" s="99">
        <v>1</v>
      </c>
      <c r="D999" s="98" t="s">
        <v>56</v>
      </c>
      <c r="E999" s="98" t="s">
        <v>11</v>
      </c>
      <c r="F999" s="98" t="s">
        <v>713</v>
      </c>
      <c r="G999" s="98"/>
      <c r="H999" s="98"/>
      <c r="I999" s="107">
        <v>0.5</v>
      </c>
      <c r="J999" s="17"/>
      <c r="K999" s="96">
        <f>IF(Tabel1[[#This Row],[Inde eller ude?]]="Ude",(Tabel1[[#This Row],[Bredde ude]]/100)*(Tabel1[[#This Row],[Dybde ude]]/100)*Tabel1[[#This Row],[Antal]],0)</f>
        <v>0</v>
      </c>
      <c r="L999" s="103">
        <f>Tabel1[[#This Row],[Bredde inde]]*Tabel1[[#This Row],[Antal]]</f>
        <v>0.5</v>
      </c>
    </row>
    <row r="1000" spans="1:12" s="97" customFormat="1" x14ac:dyDescent="0.25">
      <c r="A1000" s="94" t="s">
        <v>1082</v>
      </c>
      <c r="B1000" s="98" t="s">
        <v>1309</v>
      </c>
      <c r="C1000" s="99">
        <v>1</v>
      </c>
      <c r="D1000" s="98" t="s">
        <v>1310</v>
      </c>
      <c r="E1000" s="98" t="s">
        <v>11</v>
      </c>
      <c r="F1000" s="98" t="s">
        <v>713</v>
      </c>
      <c r="G1000" s="98"/>
      <c r="H1000" s="98"/>
      <c r="I1000" s="17">
        <v>5</v>
      </c>
      <c r="J1000" s="17"/>
      <c r="K1000" s="96">
        <f>IF(Tabel1[[#This Row],[Inde eller ude?]]="Ude",(Tabel1[[#This Row],[Bredde ude]]/100)*(Tabel1[[#This Row],[Dybde ude]]/100)*Tabel1[[#This Row],[Antal]],0)</f>
        <v>0</v>
      </c>
      <c r="L1000" s="103">
        <f>Tabel1[[#This Row],[Bredde inde]]*Tabel1[[#This Row],[Antal]]</f>
        <v>5</v>
      </c>
    </row>
    <row r="1001" spans="1:12" s="97" customFormat="1" x14ac:dyDescent="0.25">
      <c r="A1001" s="94" t="s">
        <v>1083</v>
      </c>
      <c r="B1001" s="98" t="s">
        <v>0</v>
      </c>
      <c r="C1001" s="99">
        <v>13</v>
      </c>
      <c r="D1001" s="98" t="s">
        <v>706</v>
      </c>
      <c r="E1001" s="98" t="s">
        <v>1177</v>
      </c>
      <c r="F1001" s="98" t="s">
        <v>713</v>
      </c>
      <c r="G1001" s="98"/>
      <c r="H1001" s="98"/>
      <c r="I1001" s="107">
        <v>1.1000000000000001</v>
      </c>
      <c r="J1001" s="17"/>
      <c r="K1001" s="96">
        <f>IF(Tabel1[[#This Row],[Inde eller ude?]]="Ude",(Tabel1[[#This Row],[Bredde ude]]/100)*(Tabel1[[#This Row],[Dybde ude]]/100)*Tabel1[[#This Row],[Antal]],0)</f>
        <v>0</v>
      </c>
      <c r="L1001" s="103">
        <f>Tabel1[[#This Row],[Bredde inde]]*Tabel1[[#This Row],[Antal]]</f>
        <v>14.3</v>
      </c>
    </row>
    <row r="1002" spans="1:12" s="97" customFormat="1" x14ac:dyDescent="0.25">
      <c r="A1002" s="94" t="s">
        <v>1084</v>
      </c>
      <c r="B1002" s="98" t="s">
        <v>1</v>
      </c>
      <c r="C1002" s="99">
        <v>5</v>
      </c>
      <c r="D1002" s="98" t="s">
        <v>54</v>
      </c>
      <c r="E1002" s="98" t="s">
        <v>11</v>
      </c>
      <c r="F1002" s="98" t="s">
        <v>713</v>
      </c>
      <c r="G1002" s="98"/>
      <c r="H1002" s="98"/>
      <c r="I1002" s="107">
        <v>1.1000000000000001</v>
      </c>
      <c r="J1002" s="17"/>
      <c r="K1002" s="96">
        <f>IF(Tabel1[[#This Row],[Inde eller ude?]]="Ude",(Tabel1[[#This Row],[Bredde ude]]/100)*(Tabel1[[#This Row],[Dybde ude]]/100)*Tabel1[[#This Row],[Antal]],0)</f>
        <v>0</v>
      </c>
      <c r="L1002" s="103">
        <f>Tabel1[[#This Row],[Bredde inde]]*Tabel1[[#This Row],[Antal]]</f>
        <v>5.5</v>
      </c>
    </row>
    <row r="1003" spans="1:12" s="97" customFormat="1" x14ac:dyDescent="0.25">
      <c r="A1003" s="94" t="s">
        <v>1085</v>
      </c>
      <c r="B1003" s="98" t="s">
        <v>2</v>
      </c>
      <c r="C1003" s="99">
        <v>1</v>
      </c>
      <c r="D1003" s="98" t="s">
        <v>54</v>
      </c>
      <c r="E1003" s="98" t="s">
        <v>11</v>
      </c>
      <c r="F1003" s="98" t="s">
        <v>713</v>
      </c>
      <c r="G1003" s="98"/>
      <c r="H1003" s="98"/>
      <c r="I1003" s="107">
        <v>1.1000000000000001</v>
      </c>
      <c r="J1003" s="17"/>
      <c r="K1003" s="96">
        <f>IF(Tabel1[[#This Row],[Inde eller ude?]]="Ude",(Tabel1[[#This Row],[Bredde ude]]/100)*(Tabel1[[#This Row],[Dybde ude]]/100)*Tabel1[[#This Row],[Antal]],0)</f>
        <v>0</v>
      </c>
      <c r="L1003" s="103">
        <f>Tabel1[[#This Row],[Bredde inde]]*Tabel1[[#This Row],[Antal]]</f>
        <v>1.1000000000000001</v>
      </c>
    </row>
    <row r="1004" spans="1:12" s="97" customFormat="1" x14ac:dyDescent="0.25">
      <c r="A1004" s="94" t="s">
        <v>1086</v>
      </c>
      <c r="B1004" s="98" t="s">
        <v>4</v>
      </c>
      <c r="C1004" s="99">
        <v>1</v>
      </c>
      <c r="D1004" s="98" t="s">
        <v>55</v>
      </c>
      <c r="E1004" s="98" t="s">
        <v>11</v>
      </c>
      <c r="F1004" s="98" t="s">
        <v>713</v>
      </c>
      <c r="G1004" s="98"/>
      <c r="H1004" s="98"/>
      <c r="I1004" s="107">
        <v>1.1000000000000001</v>
      </c>
      <c r="J1004" s="17"/>
      <c r="K1004" s="96">
        <f>IF(Tabel1[[#This Row],[Inde eller ude?]]="Ude",(Tabel1[[#This Row],[Bredde ude]]/100)*(Tabel1[[#This Row],[Dybde ude]]/100)*Tabel1[[#This Row],[Antal]],0)</f>
        <v>0</v>
      </c>
      <c r="L1004" s="103">
        <f>Tabel1[[#This Row],[Bredde inde]]*Tabel1[[#This Row],[Antal]]</f>
        <v>1.1000000000000001</v>
      </c>
    </row>
    <row r="1005" spans="1:12" s="97" customFormat="1" x14ac:dyDescent="0.25">
      <c r="A1005" s="94" t="s">
        <v>1087</v>
      </c>
      <c r="B1005" s="98" t="s">
        <v>5</v>
      </c>
      <c r="C1005" s="99">
        <v>1</v>
      </c>
      <c r="D1005" s="98" t="s">
        <v>54</v>
      </c>
      <c r="E1005" s="98" t="s">
        <v>11</v>
      </c>
      <c r="F1005" s="98" t="s">
        <v>713</v>
      </c>
      <c r="G1005" s="98"/>
      <c r="H1005" s="98"/>
      <c r="I1005" s="107">
        <v>1.1000000000000001</v>
      </c>
      <c r="J1005" s="17"/>
      <c r="K1005" s="96">
        <f>IF(Tabel1[[#This Row],[Inde eller ude?]]="Ude",(Tabel1[[#This Row],[Bredde ude]]/100)*(Tabel1[[#This Row],[Dybde ude]]/100)*Tabel1[[#This Row],[Antal]],0)</f>
        <v>0</v>
      </c>
      <c r="L1005" s="103">
        <f>Tabel1[[#This Row],[Bredde inde]]*Tabel1[[#This Row],[Antal]]</f>
        <v>1.1000000000000001</v>
      </c>
    </row>
    <row r="1006" spans="1:12" s="97" customFormat="1" x14ac:dyDescent="0.25">
      <c r="A1006" s="94" t="s">
        <v>1088</v>
      </c>
      <c r="B1006" s="98" t="s">
        <v>1147</v>
      </c>
      <c r="C1006" s="99">
        <v>3</v>
      </c>
      <c r="D1006" s="98" t="s">
        <v>54</v>
      </c>
      <c r="E1006" s="98" t="s">
        <v>11</v>
      </c>
      <c r="F1006" s="98" t="s">
        <v>713</v>
      </c>
      <c r="G1006" s="98"/>
      <c r="H1006" s="98"/>
      <c r="I1006" s="107">
        <v>1.1000000000000001</v>
      </c>
      <c r="J1006" s="17"/>
      <c r="K1006" s="96">
        <f>IF(Tabel1[[#This Row],[Inde eller ude?]]="Ude",(Tabel1[[#This Row],[Bredde ude]]/100)*(Tabel1[[#This Row],[Dybde ude]]/100)*Tabel1[[#This Row],[Antal]],0)</f>
        <v>0</v>
      </c>
      <c r="L1006" s="103">
        <f>Tabel1[[#This Row],[Bredde inde]]*Tabel1[[#This Row],[Antal]]</f>
        <v>3.3000000000000003</v>
      </c>
    </row>
    <row r="1007" spans="1:12" s="97" customFormat="1" x14ac:dyDescent="0.25">
      <c r="A1007" s="94" t="s">
        <v>1089</v>
      </c>
      <c r="B1007" s="98" t="s">
        <v>6</v>
      </c>
      <c r="C1007" s="99">
        <v>7</v>
      </c>
      <c r="D1007" s="98" t="s">
        <v>56</v>
      </c>
      <c r="E1007" s="98" t="s">
        <v>1177</v>
      </c>
      <c r="F1007" s="98" t="s">
        <v>713</v>
      </c>
      <c r="G1007" s="98"/>
      <c r="H1007" s="98"/>
      <c r="I1007" s="107">
        <v>0.5</v>
      </c>
      <c r="J1007" s="101"/>
      <c r="K1007" s="96">
        <f>IF(Tabel1[[#This Row],[Inde eller ude?]]="Ude",(Tabel1[[#This Row],[Bredde ude]]/100)*(Tabel1[[#This Row],[Dybde ude]]/100)*Tabel1[[#This Row],[Antal]],0)</f>
        <v>0</v>
      </c>
      <c r="L1007" s="103">
        <f>Tabel1[[#This Row],[Bredde inde]]*Tabel1[[#This Row],[Antal]]</f>
        <v>3.5</v>
      </c>
    </row>
    <row r="1008" spans="1:12" s="97" customFormat="1" x14ac:dyDescent="0.25">
      <c r="A1008" s="94" t="s">
        <v>1090</v>
      </c>
      <c r="B1008" s="98" t="s">
        <v>1294</v>
      </c>
      <c r="C1008" s="99">
        <v>1</v>
      </c>
      <c r="D1008" s="98" t="s">
        <v>1356</v>
      </c>
      <c r="E1008" s="98" t="s">
        <v>11</v>
      </c>
      <c r="F1008" s="98" t="s">
        <v>713</v>
      </c>
      <c r="G1008" s="98"/>
      <c r="H1008" s="98"/>
      <c r="I1008" s="107">
        <v>1</v>
      </c>
      <c r="J1008" s="17"/>
      <c r="K1008" s="96">
        <f>IF(Tabel1[[#This Row],[Inde eller ude?]]="Ude",(Tabel1[[#This Row],[Bredde ude]]/100)*(Tabel1[[#This Row],[Dybde ude]]/100)*Tabel1[[#This Row],[Antal]],0)</f>
        <v>0</v>
      </c>
      <c r="L1008" s="103">
        <f>Tabel1[[#This Row],[Bredde inde]]*Tabel1[[#This Row],[Antal]]</f>
        <v>1</v>
      </c>
    </row>
    <row r="1009" spans="1:12" s="97" customFormat="1" x14ac:dyDescent="0.25">
      <c r="A1009" s="94" t="s">
        <v>1091</v>
      </c>
      <c r="B1009" s="98" t="s">
        <v>7</v>
      </c>
      <c r="C1009" s="99">
        <v>1</v>
      </c>
      <c r="D1009" s="98" t="s">
        <v>54</v>
      </c>
      <c r="E1009" s="98" t="s">
        <v>11</v>
      </c>
      <c r="F1009" s="98" t="s">
        <v>713</v>
      </c>
      <c r="G1009" s="98"/>
      <c r="H1009" s="98"/>
      <c r="I1009" s="107">
        <v>1.1000000000000001</v>
      </c>
      <c r="J1009" s="17"/>
      <c r="K1009" s="96">
        <f>IF(Tabel1[[#This Row],[Inde eller ude?]]="Ude",(Tabel1[[#This Row],[Bredde ude]]/100)*(Tabel1[[#This Row],[Dybde ude]]/100)*Tabel1[[#This Row],[Antal]],0)</f>
        <v>0</v>
      </c>
      <c r="L1009" s="103">
        <f>Tabel1[[#This Row],[Bredde inde]]*Tabel1[[#This Row],[Antal]]</f>
        <v>1.1000000000000001</v>
      </c>
    </row>
    <row r="1010" spans="1:12" s="97" customFormat="1" x14ac:dyDescent="0.25">
      <c r="A1010" s="94" t="s">
        <v>1423</v>
      </c>
      <c r="B1010" s="98" t="s">
        <v>8</v>
      </c>
      <c r="C1010" s="99">
        <v>1</v>
      </c>
      <c r="D1010" s="98" t="s">
        <v>54</v>
      </c>
      <c r="E1010" s="98" t="s">
        <v>11</v>
      </c>
      <c r="F1010" s="98" t="s">
        <v>713</v>
      </c>
      <c r="G1010" s="98"/>
      <c r="H1010" s="98"/>
      <c r="I1010" s="107">
        <v>1.1000000000000001</v>
      </c>
      <c r="J1010" s="17"/>
      <c r="K1010" s="96">
        <f>IF(Tabel1[[#This Row],[Inde eller ude?]]="Ude",(Tabel1[[#This Row],[Bredde ude]]/100)*(Tabel1[[#This Row],[Dybde ude]]/100)*Tabel1[[#This Row],[Antal]],0)</f>
        <v>0</v>
      </c>
      <c r="L1010" s="103">
        <f>Tabel1[[#This Row],[Bredde inde]]*Tabel1[[#This Row],[Antal]]</f>
        <v>1.1000000000000001</v>
      </c>
    </row>
    <row r="1011" spans="1:12" s="97" customFormat="1" x14ac:dyDescent="0.25">
      <c r="A1011" s="94" t="s">
        <v>1424</v>
      </c>
      <c r="B1011" s="98" t="s">
        <v>1476</v>
      </c>
      <c r="C1011" s="99">
        <v>1</v>
      </c>
      <c r="D1011" s="98" t="s">
        <v>56</v>
      </c>
      <c r="E1011" s="98" t="s">
        <v>11</v>
      </c>
      <c r="F1011" s="98" t="s">
        <v>713</v>
      </c>
      <c r="G1011" s="98"/>
      <c r="H1011" s="98"/>
      <c r="I1011" s="107">
        <v>0.5</v>
      </c>
      <c r="J1011" s="101"/>
      <c r="K1011" s="96">
        <f>IF(Tabel1[[#This Row],[Inde eller ude?]]="Ude",(Tabel1[[#This Row],[Bredde ude]]/100)*(Tabel1[[#This Row],[Dybde ude]]/100)*Tabel1[[#This Row],[Antal]],0)</f>
        <v>0</v>
      </c>
      <c r="L1011" s="103">
        <f>Tabel1[[#This Row],[Bredde inde]]*Tabel1[[#This Row],[Antal]]</f>
        <v>0.5</v>
      </c>
    </row>
    <row r="1012" spans="1:12" s="97" customFormat="1" x14ac:dyDescent="0.25">
      <c r="A1012" s="94" t="s">
        <v>1092</v>
      </c>
      <c r="B1012" s="98" t="s">
        <v>1445</v>
      </c>
      <c r="C1012" s="99">
        <v>1</v>
      </c>
      <c r="D1012" s="98" t="s">
        <v>57</v>
      </c>
      <c r="E1012" s="98" t="s">
        <v>11</v>
      </c>
      <c r="F1012" s="98" t="s">
        <v>713</v>
      </c>
      <c r="G1012" s="98"/>
      <c r="H1012" s="98"/>
      <c r="I1012" s="107">
        <v>0.5</v>
      </c>
      <c r="J1012" s="17"/>
      <c r="K1012" s="96">
        <f>IF(Tabel1[[#This Row],[Inde eller ude?]]="Ude",(Tabel1[[#This Row],[Bredde ude]]/100)*(Tabel1[[#This Row],[Dybde ude]]/100)*Tabel1[[#This Row],[Antal]],0)</f>
        <v>0</v>
      </c>
      <c r="L1012" s="103">
        <f>Tabel1[[#This Row],[Bredde inde]]*Tabel1[[#This Row],[Antal]]</f>
        <v>0.5</v>
      </c>
    </row>
    <row r="1013" spans="1:12" s="97" customFormat="1" x14ac:dyDescent="0.25">
      <c r="A1013" s="94" t="s">
        <v>1093</v>
      </c>
      <c r="B1013" s="98" t="s">
        <v>1475</v>
      </c>
      <c r="C1013" s="99">
        <v>1</v>
      </c>
      <c r="D1013" s="98" t="s">
        <v>56</v>
      </c>
      <c r="E1013" s="98" t="s">
        <v>11</v>
      </c>
      <c r="F1013" s="98" t="s">
        <v>713</v>
      </c>
      <c r="G1013" s="98"/>
      <c r="H1013" s="98"/>
      <c r="I1013" s="107">
        <v>0.5</v>
      </c>
      <c r="J1013" s="17"/>
      <c r="K1013" s="96">
        <f>IF(Tabel1[[#This Row],[Inde eller ude?]]="Ude",(Tabel1[[#This Row],[Bredde ude]]/100)*(Tabel1[[#This Row],[Dybde ude]]/100)*Tabel1[[#This Row],[Antal]],0)</f>
        <v>0</v>
      </c>
      <c r="L1013" s="103">
        <f>Tabel1[[#This Row],[Bredde inde]]*Tabel1[[#This Row],[Antal]]</f>
        <v>0.5</v>
      </c>
    </row>
    <row r="1014" spans="1:12" s="97" customFormat="1" x14ac:dyDescent="0.25">
      <c r="A1014" s="94" t="s">
        <v>1094</v>
      </c>
      <c r="B1014" s="98" t="s">
        <v>1309</v>
      </c>
      <c r="C1014" s="99">
        <v>1</v>
      </c>
      <c r="D1014" s="98" t="s">
        <v>1310</v>
      </c>
      <c r="E1014" s="98" t="s">
        <v>11</v>
      </c>
      <c r="F1014" s="98" t="s">
        <v>713</v>
      </c>
      <c r="G1014" s="98"/>
      <c r="H1014" s="98"/>
      <c r="I1014" s="17">
        <v>5</v>
      </c>
      <c r="J1014" s="17"/>
      <c r="K1014" s="96">
        <f>IF(Tabel1[[#This Row],[Inde eller ude?]]="Ude",(Tabel1[[#This Row],[Bredde ude]]/100)*(Tabel1[[#This Row],[Dybde ude]]/100)*Tabel1[[#This Row],[Antal]],0)</f>
        <v>0</v>
      </c>
      <c r="L1014" s="103">
        <f>Tabel1[[#This Row],[Bredde inde]]*Tabel1[[#This Row],[Antal]]</f>
        <v>5</v>
      </c>
    </row>
    <row r="1015" spans="1:12" s="97" customFormat="1" x14ac:dyDescent="0.25">
      <c r="A1015" s="94" t="s">
        <v>1095</v>
      </c>
      <c r="B1015" s="98" t="s">
        <v>0</v>
      </c>
      <c r="C1015" s="99">
        <v>14</v>
      </c>
      <c r="D1015" s="98" t="s">
        <v>706</v>
      </c>
      <c r="E1015" s="98" t="s">
        <v>1177</v>
      </c>
      <c r="F1015" s="98" t="s">
        <v>713</v>
      </c>
      <c r="G1015" s="98"/>
      <c r="H1015" s="98"/>
      <c r="I1015" s="107">
        <v>1.1000000000000001</v>
      </c>
      <c r="J1015" s="17"/>
      <c r="K1015" s="96">
        <f>IF(Tabel1[[#This Row],[Inde eller ude?]]="Ude",(Tabel1[[#This Row],[Bredde ude]]/100)*(Tabel1[[#This Row],[Dybde ude]]/100)*Tabel1[[#This Row],[Antal]],0)</f>
        <v>0</v>
      </c>
      <c r="L1015" s="103">
        <f>Tabel1[[#This Row],[Bredde inde]]*Tabel1[[#This Row],[Antal]]</f>
        <v>15.400000000000002</v>
      </c>
    </row>
    <row r="1016" spans="1:12" s="97" customFormat="1" x14ac:dyDescent="0.25">
      <c r="A1016" s="94" t="s">
        <v>1096</v>
      </c>
      <c r="B1016" s="98" t="s">
        <v>1</v>
      </c>
      <c r="C1016" s="99">
        <v>5</v>
      </c>
      <c r="D1016" s="98" t="s">
        <v>54</v>
      </c>
      <c r="E1016" s="98" t="s">
        <v>11</v>
      </c>
      <c r="F1016" s="98" t="s">
        <v>713</v>
      </c>
      <c r="G1016" s="98"/>
      <c r="H1016" s="98"/>
      <c r="I1016" s="107">
        <v>1.1000000000000001</v>
      </c>
      <c r="J1016" s="17"/>
      <c r="K1016" s="96">
        <f>IF(Tabel1[[#This Row],[Inde eller ude?]]="Ude",(Tabel1[[#This Row],[Bredde ude]]/100)*(Tabel1[[#This Row],[Dybde ude]]/100)*Tabel1[[#This Row],[Antal]],0)</f>
        <v>0</v>
      </c>
      <c r="L1016" s="103">
        <f>Tabel1[[#This Row],[Bredde inde]]*Tabel1[[#This Row],[Antal]]</f>
        <v>5.5</v>
      </c>
    </row>
    <row r="1017" spans="1:12" s="97" customFormat="1" x14ac:dyDescent="0.25">
      <c r="A1017" s="94" t="s">
        <v>1097</v>
      </c>
      <c r="B1017" s="98" t="s">
        <v>2</v>
      </c>
      <c r="C1017" s="99">
        <v>1</v>
      </c>
      <c r="D1017" s="98" t="s">
        <v>54</v>
      </c>
      <c r="E1017" s="98" t="s">
        <v>11</v>
      </c>
      <c r="F1017" s="98" t="s">
        <v>713</v>
      </c>
      <c r="G1017" s="98"/>
      <c r="H1017" s="98"/>
      <c r="I1017" s="107">
        <v>1.1000000000000001</v>
      </c>
      <c r="J1017" s="17"/>
      <c r="K1017" s="96">
        <f>IF(Tabel1[[#This Row],[Inde eller ude?]]="Ude",(Tabel1[[#This Row],[Bredde ude]]/100)*(Tabel1[[#This Row],[Dybde ude]]/100)*Tabel1[[#This Row],[Antal]],0)</f>
        <v>0</v>
      </c>
      <c r="L1017" s="103">
        <f>Tabel1[[#This Row],[Bredde inde]]*Tabel1[[#This Row],[Antal]]</f>
        <v>1.1000000000000001</v>
      </c>
    </row>
    <row r="1018" spans="1:12" s="97" customFormat="1" x14ac:dyDescent="0.25">
      <c r="A1018" s="94" t="s">
        <v>1098</v>
      </c>
      <c r="B1018" s="98" t="s">
        <v>4</v>
      </c>
      <c r="C1018" s="99">
        <v>1</v>
      </c>
      <c r="D1018" s="98" t="s">
        <v>55</v>
      </c>
      <c r="E1018" s="98" t="s">
        <v>11</v>
      </c>
      <c r="F1018" s="98" t="s">
        <v>713</v>
      </c>
      <c r="G1018" s="98"/>
      <c r="H1018" s="98"/>
      <c r="I1018" s="107">
        <v>1.1000000000000001</v>
      </c>
      <c r="J1018" s="17"/>
      <c r="K1018" s="96">
        <f>IF(Tabel1[[#This Row],[Inde eller ude?]]="Ude",(Tabel1[[#This Row],[Bredde ude]]/100)*(Tabel1[[#This Row],[Dybde ude]]/100)*Tabel1[[#This Row],[Antal]],0)</f>
        <v>0</v>
      </c>
      <c r="L1018" s="103">
        <f>Tabel1[[#This Row],[Bredde inde]]*Tabel1[[#This Row],[Antal]]</f>
        <v>1.1000000000000001</v>
      </c>
    </row>
    <row r="1019" spans="1:12" s="97" customFormat="1" x14ac:dyDescent="0.25">
      <c r="A1019" s="94" t="s">
        <v>1099</v>
      </c>
      <c r="B1019" s="98" t="s">
        <v>5</v>
      </c>
      <c r="C1019" s="99">
        <v>1</v>
      </c>
      <c r="D1019" s="98" t="s">
        <v>54</v>
      </c>
      <c r="E1019" s="98" t="s">
        <v>11</v>
      </c>
      <c r="F1019" s="98" t="s">
        <v>713</v>
      </c>
      <c r="G1019" s="98"/>
      <c r="H1019" s="98"/>
      <c r="I1019" s="107">
        <v>1.1000000000000001</v>
      </c>
      <c r="J1019" s="17"/>
      <c r="K1019" s="96">
        <f>IF(Tabel1[[#This Row],[Inde eller ude?]]="Ude",(Tabel1[[#This Row],[Bredde ude]]/100)*(Tabel1[[#This Row],[Dybde ude]]/100)*Tabel1[[#This Row],[Antal]],0)</f>
        <v>0</v>
      </c>
      <c r="L1019" s="103">
        <f>Tabel1[[#This Row],[Bredde inde]]*Tabel1[[#This Row],[Antal]]</f>
        <v>1.1000000000000001</v>
      </c>
    </row>
    <row r="1020" spans="1:12" s="97" customFormat="1" x14ac:dyDescent="0.25">
      <c r="A1020" s="94" t="s">
        <v>1100</v>
      </c>
      <c r="B1020" s="98" t="s">
        <v>1147</v>
      </c>
      <c r="C1020" s="99">
        <v>3</v>
      </c>
      <c r="D1020" s="98" t="s">
        <v>54</v>
      </c>
      <c r="E1020" s="98" t="s">
        <v>11</v>
      </c>
      <c r="F1020" s="98" t="s">
        <v>713</v>
      </c>
      <c r="G1020" s="98"/>
      <c r="H1020" s="98"/>
      <c r="I1020" s="107">
        <v>1.1000000000000001</v>
      </c>
      <c r="J1020" s="17"/>
      <c r="K1020" s="96">
        <f>IF(Tabel1[[#This Row],[Inde eller ude?]]="Ude",(Tabel1[[#This Row],[Bredde ude]]/100)*(Tabel1[[#This Row],[Dybde ude]]/100)*Tabel1[[#This Row],[Antal]],0)</f>
        <v>0</v>
      </c>
      <c r="L1020" s="103">
        <f>Tabel1[[#This Row],[Bredde inde]]*Tabel1[[#This Row],[Antal]]</f>
        <v>3.3000000000000003</v>
      </c>
    </row>
    <row r="1021" spans="1:12" s="97" customFormat="1" x14ac:dyDescent="0.25">
      <c r="A1021" s="94" t="s">
        <v>1101</v>
      </c>
      <c r="B1021" s="98" t="s">
        <v>6</v>
      </c>
      <c r="C1021" s="99">
        <v>8</v>
      </c>
      <c r="D1021" s="98" t="s">
        <v>56</v>
      </c>
      <c r="E1021" s="98" t="s">
        <v>1177</v>
      </c>
      <c r="F1021" s="98" t="s">
        <v>713</v>
      </c>
      <c r="G1021" s="98"/>
      <c r="H1021" s="98"/>
      <c r="I1021" s="107">
        <v>0.5</v>
      </c>
      <c r="J1021" s="101"/>
      <c r="K1021" s="96">
        <f>IF(Tabel1[[#This Row],[Inde eller ude?]]="Ude",(Tabel1[[#This Row],[Bredde ude]]/100)*(Tabel1[[#This Row],[Dybde ude]]/100)*Tabel1[[#This Row],[Antal]],0)</f>
        <v>0</v>
      </c>
      <c r="L1021" s="103">
        <f>Tabel1[[#This Row],[Bredde inde]]*Tabel1[[#This Row],[Antal]]</f>
        <v>4</v>
      </c>
    </row>
    <row r="1022" spans="1:12" s="97" customFormat="1" x14ac:dyDescent="0.25">
      <c r="A1022" s="94" t="s">
        <v>1102</v>
      </c>
      <c r="B1022" s="98" t="s">
        <v>1294</v>
      </c>
      <c r="C1022" s="99">
        <v>1</v>
      </c>
      <c r="D1022" s="98" t="s">
        <v>1356</v>
      </c>
      <c r="E1022" s="98" t="s">
        <v>11</v>
      </c>
      <c r="F1022" s="98" t="s">
        <v>713</v>
      </c>
      <c r="G1022" s="98"/>
      <c r="H1022" s="98"/>
      <c r="I1022" s="107">
        <v>1</v>
      </c>
      <c r="J1022" s="17"/>
      <c r="K1022" s="96">
        <f>IF(Tabel1[[#This Row],[Inde eller ude?]]="Ude",(Tabel1[[#This Row],[Bredde ude]]/100)*(Tabel1[[#This Row],[Dybde ude]]/100)*Tabel1[[#This Row],[Antal]],0)</f>
        <v>0</v>
      </c>
      <c r="L1022" s="103">
        <f>Tabel1[[#This Row],[Bredde inde]]*Tabel1[[#This Row],[Antal]]</f>
        <v>1</v>
      </c>
    </row>
    <row r="1023" spans="1:12" s="97" customFormat="1" x14ac:dyDescent="0.25">
      <c r="A1023" s="94" t="s">
        <v>1103</v>
      </c>
      <c r="B1023" s="98" t="s">
        <v>7</v>
      </c>
      <c r="C1023" s="99">
        <v>1</v>
      </c>
      <c r="D1023" s="98" t="s">
        <v>54</v>
      </c>
      <c r="E1023" s="98" t="s">
        <v>11</v>
      </c>
      <c r="F1023" s="98" t="s">
        <v>713</v>
      </c>
      <c r="G1023" s="98"/>
      <c r="H1023" s="98"/>
      <c r="I1023" s="107">
        <v>1.1000000000000001</v>
      </c>
      <c r="J1023" s="17"/>
      <c r="K1023" s="96">
        <f>IF(Tabel1[[#This Row],[Inde eller ude?]]="Ude",(Tabel1[[#This Row],[Bredde ude]]/100)*(Tabel1[[#This Row],[Dybde ude]]/100)*Tabel1[[#This Row],[Antal]],0)</f>
        <v>0</v>
      </c>
      <c r="L1023" s="103">
        <f>Tabel1[[#This Row],[Bredde inde]]*Tabel1[[#This Row],[Antal]]</f>
        <v>1.1000000000000001</v>
      </c>
    </row>
    <row r="1024" spans="1:12" s="97" customFormat="1" x14ac:dyDescent="0.25">
      <c r="A1024" s="94" t="s">
        <v>1425</v>
      </c>
      <c r="B1024" s="98" t="s">
        <v>8</v>
      </c>
      <c r="C1024" s="99">
        <v>1</v>
      </c>
      <c r="D1024" s="98" t="s">
        <v>54</v>
      </c>
      <c r="E1024" s="98" t="s">
        <v>11</v>
      </c>
      <c r="F1024" s="98" t="s">
        <v>713</v>
      </c>
      <c r="G1024" s="98"/>
      <c r="H1024" s="98"/>
      <c r="I1024" s="107">
        <v>1.1000000000000001</v>
      </c>
      <c r="J1024" s="17"/>
      <c r="K1024" s="96">
        <f>IF(Tabel1[[#This Row],[Inde eller ude?]]="Ude",(Tabel1[[#This Row],[Bredde ude]]/100)*(Tabel1[[#This Row],[Dybde ude]]/100)*Tabel1[[#This Row],[Antal]],0)</f>
        <v>0</v>
      </c>
      <c r="L1024" s="103">
        <f>Tabel1[[#This Row],[Bredde inde]]*Tabel1[[#This Row],[Antal]]</f>
        <v>1.1000000000000001</v>
      </c>
    </row>
    <row r="1025" spans="1:12" s="97" customFormat="1" x14ac:dyDescent="0.25">
      <c r="A1025" s="94" t="s">
        <v>1426</v>
      </c>
      <c r="B1025" s="98" t="s">
        <v>1476</v>
      </c>
      <c r="C1025" s="99">
        <v>1</v>
      </c>
      <c r="D1025" s="98" t="s">
        <v>56</v>
      </c>
      <c r="E1025" s="98" t="s">
        <v>11</v>
      </c>
      <c r="F1025" s="98" t="s">
        <v>713</v>
      </c>
      <c r="G1025" s="98"/>
      <c r="H1025" s="98"/>
      <c r="I1025" s="107">
        <v>0.5</v>
      </c>
      <c r="J1025" s="101"/>
      <c r="K1025" s="96">
        <f>IF(Tabel1[[#This Row],[Inde eller ude?]]="Ude",(Tabel1[[#This Row],[Bredde ude]]/100)*(Tabel1[[#This Row],[Dybde ude]]/100)*Tabel1[[#This Row],[Antal]],0)</f>
        <v>0</v>
      </c>
      <c r="L1025" s="103">
        <f>Tabel1[[#This Row],[Bredde inde]]*Tabel1[[#This Row],[Antal]]</f>
        <v>0.5</v>
      </c>
    </row>
    <row r="1026" spans="1:12" s="97" customFormat="1" x14ac:dyDescent="0.25">
      <c r="A1026" s="94" t="s">
        <v>1104</v>
      </c>
      <c r="B1026" s="98" t="s">
        <v>1445</v>
      </c>
      <c r="C1026" s="99">
        <v>1</v>
      </c>
      <c r="D1026" s="98" t="s">
        <v>57</v>
      </c>
      <c r="E1026" s="98" t="s">
        <v>11</v>
      </c>
      <c r="F1026" s="98" t="s">
        <v>713</v>
      </c>
      <c r="G1026" s="98"/>
      <c r="H1026" s="98"/>
      <c r="I1026" s="107">
        <v>0.5</v>
      </c>
      <c r="J1026" s="17"/>
      <c r="K1026" s="96">
        <f>IF(Tabel1[[#This Row],[Inde eller ude?]]="Ude",(Tabel1[[#This Row],[Bredde ude]]/100)*(Tabel1[[#This Row],[Dybde ude]]/100)*Tabel1[[#This Row],[Antal]],0)</f>
        <v>0</v>
      </c>
      <c r="L1026" s="103">
        <f>Tabel1[[#This Row],[Bredde inde]]*Tabel1[[#This Row],[Antal]]</f>
        <v>0.5</v>
      </c>
    </row>
    <row r="1027" spans="1:12" s="97" customFormat="1" x14ac:dyDescent="0.25">
      <c r="A1027" s="94" t="s">
        <v>1105</v>
      </c>
      <c r="B1027" s="98" t="s">
        <v>1475</v>
      </c>
      <c r="C1027" s="99">
        <v>1</v>
      </c>
      <c r="D1027" s="98" t="s">
        <v>56</v>
      </c>
      <c r="E1027" s="98" t="s">
        <v>11</v>
      </c>
      <c r="F1027" s="98" t="s">
        <v>713</v>
      </c>
      <c r="G1027" s="98"/>
      <c r="H1027" s="98"/>
      <c r="I1027" s="107">
        <v>0.5</v>
      </c>
      <c r="J1027" s="17"/>
      <c r="K1027" s="96">
        <f>IF(Tabel1[[#This Row],[Inde eller ude?]]="Ude",(Tabel1[[#This Row],[Bredde ude]]/100)*(Tabel1[[#This Row],[Dybde ude]]/100)*Tabel1[[#This Row],[Antal]],0)</f>
        <v>0</v>
      </c>
      <c r="L1027" s="103">
        <f>Tabel1[[#This Row],[Bredde inde]]*Tabel1[[#This Row],[Antal]]</f>
        <v>0.5</v>
      </c>
    </row>
    <row r="1028" spans="1:12" s="97" customFormat="1" x14ac:dyDescent="0.25">
      <c r="A1028" s="94" t="s">
        <v>1106</v>
      </c>
      <c r="B1028" s="98" t="s">
        <v>1309</v>
      </c>
      <c r="C1028" s="99">
        <v>1</v>
      </c>
      <c r="D1028" s="98" t="s">
        <v>1310</v>
      </c>
      <c r="E1028" s="98" t="s">
        <v>11</v>
      </c>
      <c r="F1028" s="98" t="s">
        <v>713</v>
      </c>
      <c r="G1028" s="98"/>
      <c r="H1028" s="98"/>
      <c r="I1028" s="17">
        <v>5</v>
      </c>
      <c r="J1028" s="17"/>
      <c r="K1028" s="96">
        <f>IF(Tabel1[[#This Row],[Inde eller ude?]]="Ude",(Tabel1[[#This Row],[Bredde ude]]/100)*(Tabel1[[#This Row],[Dybde ude]]/100)*Tabel1[[#This Row],[Antal]],0)</f>
        <v>0</v>
      </c>
      <c r="L1028" s="103">
        <f>Tabel1[[#This Row],[Bredde inde]]*Tabel1[[#This Row],[Antal]]</f>
        <v>5</v>
      </c>
    </row>
    <row r="1029" spans="1:12" s="97" customFormat="1" x14ac:dyDescent="0.25">
      <c r="A1029" s="94" t="s">
        <v>1107</v>
      </c>
      <c r="B1029" s="98" t="s">
        <v>0</v>
      </c>
      <c r="C1029" s="99">
        <v>18</v>
      </c>
      <c r="D1029" s="98" t="s">
        <v>706</v>
      </c>
      <c r="E1029" s="98" t="s">
        <v>1177</v>
      </c>
      <c r="F1029" s="98" t="s">
        <v>713</v>
      </c>
      <c r="G1029" s="98"/>
      <c r="H1029" s="98"/>
      <c r="I1029" s="107">
        <v>1.1000000000000001</v>
      </c>
      <c r="J1029" s="17"/>
      <c r="K1029" s="96">
        <f>IF(Tabel1[[#This Row],[Inde eller ude?]]="Ude",(Tabel1[[#This Row],[Bredde ude]]/100)*(Tabel1[[#This Row],[Dybde ude]]/100)*Tabel1[[#This Row],[Antal]],0)</f>
        <v>0</v>
      </c>
      <c r="L1029" s="103">
        <f>Tabel1[[#This Row],[Bredde inde]]*Tabel1[[#This Row],[Antal]]</f>
        <v>19.8</v>
      </c>
    </row>
    <row r="1030" spans="1:12" s="97" customFormat="1" x14ac:dyDescent="0.25">
      <c r="A1030" s="94" t="s">
        <v>1108</v>
      </c>
      <c r="B1030" s="98" t="s">
        <v>1</v>
      </c>
      <c r="C1030" s="99">
        <v>5</v>
      </c>
      <c r="D1030" s="98" t="s">
        <v>54</v>
      </c>
      <c r="E1030" s="98" t="s">
        <v>11</v>
      </c>
      <c r="F1030" s="98" t="s">
        <v>713</v>
      </c>
      <c r="G1030" s="98"/>
      <c r="H1030" s="98"/>
      <c r="I1030" s="107">
        <v>1.1000000000000001</v>
      </c>
      <c r="J1030" s="17"/>
      <c r="K1030" s="96">
        <f>IF(Tabel1[[#This Row],[Inde eller ude?]]="Ude",(Tabel1[[#This Row],[Bredde ude]]/100)*(Tabel1[[#This Row],[Dybde ude]]/100)*Tabel1[[#This Row],[Antal]],0)</f>
        <v>0</v>
      </c>
      <c r="L1030" s="103">
        <f>Tabel1[[#This Row],[Bredde inde]]*Tabel1[[#This Row],[Antal]]</f>
        <v>5.5</v>
      </c>
    </row>
    <row r="1031" spans="1:12" s="97" customFormat="1" x14ac:dyDescent="0.25">
      <c r="A1031" s="94" t="s">
        <v>1109</v>
      </c>
      <c r="B1031" s="98" t="s">
        <v>2</v>
      </c>
      <c r="C1031" s="99">
        <v>1</v>
      </c>
      <c r="D1031" s="98" t="s">
        <v>54</v>
      </c>
      <c r="E1031" s="98" t="s">
        <v>11</v>
      </c>
      <c r="F1031" s="98" t="s">
        <v>713</v>
      </c>
      <c r="G1031" s="98"/>
      <c r="H1031" s="98"/>
      <c r="I1031" s="107">
        <v>1.1000000000000001</v>
      </c>
      <c r="J1031" s="17"/>
      <c r="K1031" s="96">
        <f>IF(Tabel1[[#This Row],[Inde eller ude?]]="Ude",(Tabel1[[#This Row],[Bredde ude]]/100)*(Tabel1[[#This Row],[Dybde ude]]/100)*Tabel1[[#This Row],[Antal]],0)</f>
        <v>0</v>
      </c>
      <c r="L1031" s="103">
        <f>Tabel1[[#This Row],[Bredde inde]]*Tabel1[[#This Row],[Antal]]</f>
        <v>1.1000000000000001</v>
      </c>
    </row>
    <row r="1032" spans="1:12" s="97" customFormat="1" x14ac:dyDescent="0.25">
      <c r="A1032" s="94" t="s">
        <v>1110</v>
      </c>
      <c r="B1032" s="98" t="s">
        <v>4</v>
      </c>
      <c r="C1032" s="99">
        <v>1</v>
      </c>
      <c r="D1032" s="98" t="s">
        <v>55</v>
      </c>
      <c r="E1032" s="98" t="s">
        <v>11</v>
      </c>
      <c r="F1032" s="98" t="s">
        <v>713</v>
      </c>
      <c r="G1032" s="98"/>
      <c r="H1032" s="98"/>
      <c r="I1032" s="107">
        <v>1.1000000000000001</v>
      </c>
      <c r="J1032" s="17"/>
      <c r="K1032" s="96">
        <f>IF(Tabel1[[#This Row],[Inde eller ude?]]="Ude",(Tabel1[[#This Row],[Bredde ude]]/100)*(Tabel1[[#This Row],[Dybde ude]]/100)*Tabel1[[#This Row],[Antal]],0)</f>
        <v>0</v>
      </c>
      <c r="L1032" s="103">
        <f>Tabel1[[#This Row],[Bredde inde]]*Tabel1[[#This Row],[Antal]]</f>
        <v>1.1000000000000001</v>
      </c>
    </row>
    <row r="1033" spans="1:12" s="97" customFormat="1" x14ac:dyDescent="0.25">
      <c r="A1033" s="94" t="s">
        <v>1111</v>
      </c>
      <c r="B1033" s="98" t="s">
        <v>5</v>
      </c>
      <c r="C1033" s="99">
        <v>1</v>
      </c>
      <c r="D1033" s="98" t="s">
        <v>54</v>
      </c>
      <c r="E1033" s="98" t="s">
        <v>11</v>
      </c>
      <c r="F1033" s="98" t="s">
        <v>713</v>
      </c>
      <c r="G1033" s="98"/>
      <c r="H1033" s="98"/>
      <c r="I1033" s="107">
        <v>1.1000000000000001</v>
      </c>
      <c r="J1033" s="17"/>
      <c r="K1033" s="96">
        <f>IF(Tabel1[[#This Row],[Inde eller ude?]]="Ude",(Tabel1[[#This Row],[Bredde ude]]/100)*(Tabel1[[#This Row],[Dybde ude]]/100)*Tabel1[[#This Row],[Antal]],0)</f>
        <v>0</v>
      </c>
      <c r="L1033" s="103">
        <f>Tabel1[[#This Row],[Bredde inde]]*Tabel1[[#This Row],[Antal]]</f>
        <v>1.1000000000000001</v>
      </c>
    </row>
    <row r="1034" spans="1:12" s="97" customFormat="1" x14ac:dyDescent="0.25">
      <c r="A1034" s="94" t="s">
        <v>1112</v>
      </c>
      <c r="B1034" s="98" t="s">
        <v>1147</v>
      </c>
      <c r="C1034" s="99">
        <v>3</v>
      </c>
      <c r="D1034" s="98" t="s">
        <v>54</v>
      </c>
      <c r="E1034" s="98" t="s">
        <v>11</v>
      </c>
      <c r="F1034" s="98" t="s">
        <v>713</v>
      </c>
      <c r="G1034" s="98"/>
      <c r="H1034" s="98"/>
      <c r="I1034" s="107">
        <v>1.1000000000000001</v>
      </c>
      <c r="J1034" s="17"/>
      <c r="K1034" s="96">
        <f>IF(Tabel1[[#This Row],[Inde eller ude?]]="Ude",(Tabel1[[#This Row],[Bredde ude]]/100)*(Tabel1[[#This Row],[Dybde ude]]/100)*Tabel1[[#This Row],[Antal]],0)</f>
        <v>0</v>
      </c>
      <c r="L1034" s="103">
        <f>Tabel1[[#This Row],[Bredde inde]]*Tabel1[[#This Row],[Antal]]</f>
        <v>3.3000000000000003</v>
      </c>
    </row>
    <row r="1035" spans="1:12" s="97" customFormat="1" x14ac:dyDescent="0.25">
      <c r="A1035" s="94" t="s">
        <v>1113</v>
      </c>
      <c r="B1035" s="98" t="s">
        <v>6</v>
      </c>
      <c r="C1035" s="99">
        <v>10</v>
      </c>
      <c r="D1035" s="98" t="s">
        <v>56</v>
      </c>
      <c r="E1035" s="98" t="s">
        <v>1177</v>
      </c>
      <c r="F1035" s="98" t="s">
        <v>713</v>
      </c>
      <c r="G1035" s="98"/>
      <c r="H1035" s="98"/>
      <c r="I1035" s="107">
        <v>0.5</v>
      </c>
      <c r="J1035" s="101"/>
      <c r="K1035" s="96">
        <f>IF(Tabel1[[#This Row],[Inde eller ude?]]="Ude",(Tabel1[[#This Row],[Bredde ude]]/100)*(Tabel1[[#This Row],[Dybde ude]]/100)*Tabel1[[#This Row],[Antal]],0)</f>
        <v>0</v>
      </c>
      <c r="L1035" s="103">
        <f>Tabel1[[#This Row],[Bredde inde]]*Tabel1[[#This Row],[Antal]]</f>
        <v>5</v>
      </c>
    </row>
    <row r="1036" spans="1:12" s="97" customFormat="1" x14ac:dyDescent="0.25">
      <c r="A1036" s="94" t="s">
        <v>1114</v>
      </c>
      <c r="B1036" s="98" t="s">
        <v>1294</v>
      </c>
      <c r="C1036" s="99">
        <v>1</v>
      </c>
      <c r="D1036" s="98" t="s">
        <v>1356</v>
      </c>
      <c r="E1036" s="98" t="s">
        <v>11</v>
      </c>
      <c r="F1036" s="98" t="s">
        <v>713</v>
      </c>
      <c r="G1036" s="98"/>
      <c r="H1036" s="98"/>
      <c r="I1036" s="107">
        <v>1</v>
      </c>
      <c r="J1036" s="17"/>
      <c r="K1036" s="96">
        <f>IF(Tabel1[[#This Row],[Inde eller ude?]]="Ude",(Tabel1[[#This Row],[Bredde ude]]/100)*(Tabel1[[#This Row],[Dybde ude]]/100)*Tabel1[[#This Row],[Antal]],0)</f>
        <v>0</v>
      </c>
      <c r="L1036" s="103">
        <f>Tabel1[[#This Row],[Bredde inde]]*Tabel1[[#This Row],[Antal]]</f>
        <v>1</v>
      </c>
    </row>
    <row r="1037" spans="1:12" s="97" customFormat="1" x14ac:dyDescent="0.25">
      <c r="A1037" s="94" t="s">
        <v>1115</v>
      </c>
      <c r="B1037" s="98" t="s">
        <v>7</v>
      </c>
      <c r="C1037" s="99">
        <v>1</v>
      </c>
      <c r="D1037" s="98" t="s">
        <v>54</v>
      </c>
      <c r="E1037" s="98" t="s">
        <v>11</v>
      </c>
      <c r="F1037" s="98" t="s">
        <v>713</v>
      </c>
      <c r="G1037" s="98"/>
      <c r="H1037" s="98"/>
      <c r="I1037" s="107">
        <v>1.1000000000000001</v>
      </c>
      <c r="J1037" s="17"/>
      <c r="K1037" s="96">
        <f>IF(Tabel1[[#This Row],[Inde eller ude?]]="Ude",(Tabel1[[#This Row],[Bredde ude]]/100)*(Tabel1[[#This Row],[Dybde ude]]/100)*Tabel1[[#This Row],[Antal]],0)</f>
        <v>0</v>
      </c>
      <c r="L1037" s="103">
        <f>Tabel1[[#This Row],[Bredde inde]]*Tabel1[[#This Row],[Antal]]</f>
        <v>1.1000000000000001</v>
      </c>
    </row>
    <row r="1038" spans="1:12" s="97" customFormat="1" x14ac:dyDescent="0.25">
      <c r="A1038" s="94" t="s">
        <v>1427</v>
      </c>
      <c r="B1038" s="98" t="s">
        <v>8</v>
      </c>
      <c r="C1038" s="99">
        <v>2</v>
      </c>
      <c r="D1038" s="98" t="s">
        <v>54</v>
      </c>
      <c r="E1038" s="98" t="s">
        <v>11</v>
      </c>
      <c r="F1038" s="98" t="s">
        <v>713</v>
      </c>
      <c r="G1038" s="98"/>
      <c r="H1038" s="98"/>
      <c r="I1038" s="107">
        <v>1.1000000000000001</v>
      </c>
      <c r="J1038" s="17"/>
      <c r="K1038" s="96">
        <f>IF(Tabel1[[#This Row],[Inde eller ude?]]="Ude",(Tabel1[[#This Row],[Bredde ude]]/100)*(Tabel1[[#This Row],[Dybde ude]]/100)*Tabel1[[#This Row],[Antal]],0)</f>
        <v>0</v>
      </c>
      <c r="L1038" s="103">
        <f>Tabel1[[#This Row],[Bredde inde]]*Tabel1[[#This Row],[Antal]]</f>
        <v>2.2000000000000002</v>
      </c>
    </row>
    <row r="1039" spans="1:12" s="97" customFormat="1" x14ac:dyDescent="0.25">
      <c r="A1039" s="94" t="s">
        <v>1428</v>
      </c>
      <c r="B1039" s="98" t="s">
        <v>1476</v>
      </c>
      <c r="C1039" s="99">
        <v>1</v>
      </c>
      <c r="D1039" s="98" t="s">
        <v>56</v>
      </c>
      <c r="E1039" s="98" t="s">
        <v>11</v>
      </c>
      <c r="F1039" s="98" t="s">
        <v>713</v>
      </c>
      <c r="G1039" s="98"/>
      <c r="H1039" s="98"/>
      <c r="I1039" s="107">
        <v>0.5</v>
      </c>
      <c r="J1039" s="101"/>
      <c r="K1039" s="96">
        <f>IF(Tabel1[[#This Row],[Inde eller ude?]]="Ude",(Tabel1[[#This Row],[Bredde ude]]/100)*(Tabel1[[#This Row],[Dybde ude]]/100)*Tabel1[[#This Row],[Antal]],0)</f>
        <v>0</v>
      </c>
      <c r="L1039" s="103">
        <f>Tabel1[[#This Row],[Bredde inde]]*Tabel1[[#This Row],[Antal]]</f>
        <v>0.5</v>
      </c>
    </row>
    <row r="1040" spans="1:12" s="97" customFormat="1" x14ac:dyDescent="0.25">
      <c r="A1040" s="94" t="s">
        <v>1116</v>
      </c>
      <c r="B1040" s="98" t="s">
        <v>1445</v>
      </c>
      <c r="C1040" s="99">
        <v>1</v>
      </c>
      <c r="D1040" s="98" t="s">
        <v>57</v>
      </c>
      <c r="E1040" s="98" t="s">
        <v>11</v>
      </c>
      <c r="F1040" s="98" t="s">
        <v>713</v>
      </c>
      <c r="G1040" s="98"/>
      <c r="H1040" s="98"/>
      <c r="I1040" s="107">
        <v>0.5</v>
      </c>
      <c r="J1040" s="17"/>
      <c r="K1040" s="96">
        <f>IF(Tabel1[[#This Row],[Inde eller ude?]]="Ude",(Tabel1[[#This Row],[Bredde ude]]/100)*(Tabel1[[#This Row],[Dybde ude]]/100)*Tabel1[[#This Row],[Antal]],0)</f>
        <v>0</v>
      </c>
      <c r="L1040" s="103">
        <f>Tabel1[[#This Row],[Bredde inde]]*Tabel1[[#This Row],[Antal]]</f>
        <v>0.5</v>
      </c>
    </row>
    <row r="1041" spans="1:12" s="97" customFormat="1" x14ac:dyDescent="0.25">
      <c r="A1041" s="94" t="s">
        <v>1117</v>
      </c>
      <c r="B1041" s="98" t="s">
        <v>1475</v>
      </c>
      <c r="C1041" s="99">
        <v>1</v>
      </c>
      <c r="D1041" s="98" t="s">
        <v>56</v>
      </c>
      <c r="E1041" s="98" t="s">
        <v>11</v>
      </c>
      <c r="F1041" s="98" t="s">
        <v>713</v>
      </c>
      <c r="G1041" s="98"/>
      <c r="H1041" s="98"/>
      <c r="I1041" s="107">
        <v>0.5</v>
      </c>
      <c r="J1041" s="17"/>
      <c r="K1041" s="96">
        <f>IF(Tabel1[[#This Row],[Inde eller ude?]]="Ude",(Tabel1[[#This Row],[Bredde ude]]/100)*(Tabel1[[#This Row],[Dybde ude]]/100)*Tabel1[[#This Row],[Antal]],0)</f>
        <v>0</v>
      </c>
      <c r="L1041" s="103">
        <f>Tabel1[[#This Row],[Bredde inde]]*Tabel1[[#This Row],[Antal]]</f>
        <v>0.5</v>
      </c>
    </row>
    <row r="1042" spans="1:12" s="97" customFormat="1" x14ac:dyDescent="0.25">
      <c r="A1042" s="94" t="s">
        <v>1118</v>
      </c>
      <c r="B1042" s="98" t="s">
        <v>1309</v>
      </c>
      <c r="C1042" s="99">
        <v>1</v>
      </c>
      <c r="D1042" s="98" t="s">
        <v>1310</v>
      </c>
      <c r="E1042" s="98" t="s">
        <v>11</v>
      </c>
      <c r="F1042" s="98" t="s">
        <v>713</v>
      </c>
      <c r="G1042" s="98"/>
      <c r="H1042" s="98"/>
      <c r="I1042" s="17">
        <v>5</v>
      </c>
      <c r="J1042" s="17"/>
      <c r="K1042" s="96">
        <f>IF(Tabel1[[#This Row],[Inde eller ude?]]="Ude",(Tabel1[[#This Row],[Bredde ude]]/100)*(Tabel1[[#This Row],[Dybde ude]]/100)*Tabel1[[#This Row],[Antal]],0)</f>
        <v>0</v>
      </c>
      <c r="L1042" s="103">
        <f>Tabel1[[#This Row],[Bredde inde]]*Tabel1[[#This Row],[Antal]]</f>
        <v>5</v>
      </c>
    </row>
    <row r="1043" spans="1:12" s="97" customFormat="1" x14ac:dyDescent="0.25">
      <c r="A1043" s="94" t="s">
        <v>1119</v>
      </c>
      <c r="B1043" s="98" t="s">
        <v>0</v>
      </c>
      <c r="C1043" s="99">
        <v>20</v>
      </c>
      <c r="D1043" s="98" t="s">
        <v>706</v>
      </c>
      <c r="E1043" s="98" t="s">
        <v>1177</v>
      </c>
      <c r="F1043" s="98" t="s">
        <v>713</v>
      </c>
      <c r="G1043" s="98"/>
      <c r="H1043" s="98"/>
      <c r="I1043" s="107">
        <v>1.1000000000000001</v>
      </c>
      <c r="J1043" s="17"/>
      <c r="K1043" s="96">
        <f>IF(Tabel1[[#This Row],[Inde eller ude?]]="Ude",(Tabel1[[#This Row],[Bredde ude]]/100)*(Tabel1[[#This Row],[Dybde ude]]/100)*Tabel1[[#This Row],[Antal]],0)</f>
        <v>0</v>
      </c>
      <c r="L1043" s="103">
        <f>Tabel1[[#This Row],[Bredde inde]]*Tabel1[[#This Row],[Antal]]</f>
        <v>22</v>
      </c>
    </row>
    <row r="1044" spans="1:12" s="97" customFormat="1" x14ac:dyDescent="0.25">
      <c r="A1044" s="94" t="s">
        <v>1120</v>
      </c>
      <c r="B1044" s="98" t="s">
        <v>1</v>
      </c>
      <c r="C1044" s="99">
        <v>6</v>
      </c>
      <c r="D1044" s="98" t="s">
        <v>54</v>
      </c>
      <c r="E1044" s="98" t="s">
        <v>11</v>
      </c>
      <c r="F1044" s="98" t="s">
        <v>713</v>
      </c>
      <c r="G1044" s="98"/>
      <c r="H1044" s="98"/>
      <c r="I1044" s="107">
        <v>1.1000000000000001</v>
      </c>
      <c r="J1044" s="17"/>
      <c r="K1044" s="96">
        <f>IF(Tabel1[[#This Row],[Inde eller ude?]]="Ude",(Tabel1[[#This Row],[Bredde ude]]/100)*(Tabel1[[#This Row],[Dybde ude]]/100)*Tabel1[[#This Row],[Antal]],0)</f>
        <v>0</v>
      </c>
      <c r="L1044" s="103">
        <f>Tabel1[[#This Row],[Bredde inde]]*Tabel1[[#This Row],[Antal]]</f>
        <v>6.6000000000000005</v>
      </c>
    </row>
    <row r="1045" spans="1:12" s="97" customFormat="1" x14ac:dyDescent="0.25">
      <c r="A1045" s="94" t="s">
        <v>1121</v>
      </c>
      <c r="B1045" s="98" t="s">
        <v>2</v>
      </c>
      <c r="C1045" s="99">
        <v>1</v>
      </c>
      <c r="D1045" s="98" t="s">
        <v>54</v>
      </c>
      <c r="E1045" s="98" t="s">
        <v>11</v>
      </c>
      <c r="F1045" s="98" t="s">
        <v>713</v>
      </c>
      <c r="G1045" s="98"/>
      <c r="H1045" s="98"/>
      <c r="I1045" s="107">
        <v>1.1000000000000001</v>
      </c>
      <c r="J1045" s="17"/>
      <c r="K1045" s="96">
        <f>IF(Tabel1[[#This Row],[Inde eller ude?]]="Ude",(Tabel1[[#This Row],[Bredde ude]]/100)*(Tabel1[[#This Row],[Dybde ude]]/100)*Tabel1[[#This Row],[Antal]],0)</f>
        <v>0</v>
      </c>
      <c r="L1045" s="103">
        <f>Tabel1[[#This Row],[Bredde inde]]*Tabel1[[#This Row],[Antal]]</f>
        <v>1.1000000000000001</v>
      </c>
    </row>
    <row r="1046" spans="1:12" s="97" customFormat="1" x14ac:dyDescent="0.25">
      <c r="A1046" s="94" t="s">
        <v>1122</v>
      </c>
      <c r="B1046" s="98" t="s">
        <v>4</v>
      </c>
      <c r="C1046" s="99">
        <v>1</v>
      </c>
      <c r="D1046" s="98" t="s">
        <v>55</v>
      </c>
      <c r="E1046" s="98" t="s">
        <v>11</v>
      </c>
      <c r="F1046" s="98" t="s">
        <v>713</v>
      </c>
      <c r="G1046" s="98"/>
      <c r="H1046" s="98"/>
      <c r="I1046" s="107">
        <v>1.1000000000000001</v>
      </c>
      <c r="J1046" s="17"/>
      <c r="K1046" s="96">
        <f>IF(Tabel1[[#This Row],[Inde eller ude?]]="Ude",(Tabel1[[#This Row],[Bredde ude]]/100)*(Tabel1[[#This Row],[Dybde ude]]/100)*Tabel1[[#This Row],[Antal]],0)</f>
        <v>0</v>
      </c>
      <c r="L1046" s="103">
        <f>Tabel1[[#This Row],[Bredde inde]]*Tabel1[[#This Row],[Antal]]</f>
        <v>1.1000000000000001</v>
      </c>
    </row>
    <row r="1047" spans="1:12" s="97" customFormat="1" x14ac:dyDescent="0.25">
      <c r="A1047" s="94" t="s">
        <v>1123</v>
      </c>
      <c r="B1047" s="98" t="s">
        <v>5</v>
      </c>
      <c r="C1047" s="99">
        <v>1</v>
      </c>
      <c r="D1047" s="98" t="s">
        <v>54</v>
      </c>
      <c r="E1047" s="98" t="s">
        <v>11</v>
      </c>
      <c r="F1047" s="98" t="s">
        <v>713</v>
      </c>
      <c r="G1047" s="98"/>
      <c r="H1047" s="98"/>
      <c r="I1047" s="107">
        <v>1.1000000000000001</v>
      </c>
      <c r="J1047" s="17"/>
      <c r="K1047" s="96">
        <f>IF(Tabel1[[#This Row],[Inde eller ude?]]="Ude",(Tabel1[[#This Row],[Bredde ude]]/100)*(Tabel1[[#This Row],[Dybde ude]]/100)*Tabel1[[#This Row],[Antal]],0)</f>
        <v>0</v>
      </c>
      <c r="L1047" s="103">
        <f>Tabel1[[#This Row],[Bredde inde]]*Tabel1[[#This Row],[Antal]]</f>
        <v>1.1000000000000001</v>
      </c>
    </row>
    <row r="1048" spans="1:12" s="97" customFormat="1" x14ac:dyDescent="0.25">
      <c r="A1048" s="94" t="s">
        <v>1124</v>
      </c>
      <c r="B1048" s="98" t="s">
        <v>1147</v>
      </c>
      <c r="C1048" s="99">
        <v>4</v>
      </c>
      <c r="D1048" s="98" t="s">
        <v>54</v>
      </c>
      <c r="E1048" s="98" t="s">
        <v>11</v>
      </c>
      <c r="F1048" s="98" t="s">
        <v>713</v>
      </c>
      <c r="G1048" s="98"/>
      <c r="H1048" s="98"/>
      <c r="I1048" s="107">
        <v>1.1000000000000001</v>
      </c>
      <c r="J1048" s="17"/>
      <c r="K1048" s="96">
        <f>IF(Tabel1[[#This Row],[Inde eller ude?]]="Ude",(Tabel1[[#This Row],[Bredde ude]]/100)*(Tabel1[[#This Row],[Dybde ude]]/100)*Tabel1[[#This Row],[Antal]],0)</f>
        <v>0</v>
      </c>
      <c r="L1048" s="103">
        <f>Tabel1[[#This Row],[Bredde inde]]*Tabel1[[#This Row],[Antal]]</f>
        <v>4.4000000000000004</v>
      </c>
    </row>
    <row r="1049" spans="1:12" s="97" customFormat="1" x14ac:dyDescent="0.25">
      <c r="A1049" s="94" t="s">
        <v>1125</v>
      </c>
      <c r="B1049" s="98" t="s">
        <v>6</v>
      </c>
      <c r="C1049" s="99">
        <v>10</v>
      </c>
      <c r="D1049" s="98" t="s">
        <v>56</v>
      </c>
      <c r="E1049" s="98" t="s">
        <v>1177</v>
      </c>
      <c r="F1049" s="98" t="s">
        <v>713</v>
      </c>
      <c r="G1049" s="98"/>
      <c r="H1049" s="98"/>
      <c r="I1049" s="107">
        <v>0.5</v>
      </c>
      <c r="J1049" s="101"/>
      <c r="K1049" s="96">
        <f>IF(Tabel1[[#This Row],[Inde eller ude?]]="Ude",(Tabel1[[#This Row],[Bredde ude]]/100)*(Tabel1[[#This Row],[Dybde ude]]/100)*Tabel1[[#This Row],[Antal]],0)</f>
        <v>0</v>
      </c>
      <c r="L1049" s="103">
        <f>Tabel1[[#This Row],[Bredde inde]]*Tabel1[[#This Row],[Antal]]</f>
        <v>5</v>
      </c>
    </row>
    <row r="1050" spans="1:12" s="97" customFormat="1" x14ac:dyDescent="0.25">
      <c r="A1050" s="94" t="s">
        <v>1126</v>
      </c>
      <c r="B1050" s="98" t="s">
        <v>1294</v>
      </c>
      <c r="C1050" s="99">
        <v>1</v>
      </c>
      <c r="D1050" s="98" t="s">
        <v>1356</v>
      </c>
      <c r="E1050" s="98" t="s">
        <v>11</v>
      </c>
      <c r="F1050" s="98" t="s">
        <v>713</v>
      </c>
      <c r="G1050" s="98"/>
      <c r="H1050" s="98"/>
      <c r="I1050" s="107">
        <v>1</v>
      </c>
      <c r="J1050" s="17"/>
      <c r="K1050" s="96">
        <f>IF(Tabel1[[#This Row],[Inde eller ude?]]="Ude",(Tabel1[[#This Row],[Bredde ude]]/100)*(Tabel1[[#This Row],[Dybde ude]]/100)*Tabel1[[#This Row],[Antal]],0)</f>
        <v>0</v>
      </c>
      <c r="L1050" s="103">
        <f>Tabel1[[#This Row],[Bredde inde]]*Tabel1[[#This Row],[Antal]]</f>
        <v>1</v>
      </c>
    </row>
    <row r="1051" spans="1:12" s="97" customFormat="1" x14ac:dyDescent="0.25">
      <c r="A1051" s="94" t="s">
        <v>1127</v>
      </c>
      <c r="B1051" s="98" t="s">
        <v>7</v>
      </c>
      <c r="C1051" s="99">
        <v>1</v>
      </c>
      <c r="D1051" s="98" t="s">
        <v>54</v>
      </c>
      <c r="E1051" s="98" t="s">
        <v>11</v>
      </c>
      <c r="F1051" s="98" t="s">
        <v>713</v>
      </c>
      <c r="G1051" s="98"/>
      <c r="H1051" s="98"/>
      <c r="I1051" s="107">
        <v>1.1000000000000001</v>
      </c>
      <c r="J1051" s="17"/>
      <c r="K1051" s="96">
        <f>IF(Tabel1[[#This Row],[Inde eller ude?]]="Ude",(Tabel1[[#This Row],[Bredde ude]]/100)*(Tabel1[[#This Row],[Dybde ude]]/100)*Tabel1[[#This Row],[Antal]],0)</f>
        <v>0</v>
      </c>
      <c r="L1051" s="103">
        <f>Tabel1[[#This Row],[Bredde inde]]*Tabel1[[#This Row],[Antal]]</f>
        <v>1.1000000000000001</v>
      </c>
    </row>
    <row r="1052" spans="1:12" s="97" customFormat="1" x14ac:dyDescent="0.25">
      <c r="A1052" s="94" t="s">
        <v>1429</v>
      </c>
      <c r="B1052" s="98" t="s">
        <v>8</v>
      </c>
      <c r="C1052" s="99">
        <v>2</v>
      </c>
      <c r="D1052" s="98" t="s">
        <v>54</v>
      </c>
      <c r="E1052" s="98" t="s">
        <v>11</v>
      </c>
      <c r="F1052" s="98" t="s">
        <v>713</v>
      </c>
      <c r="G1052" s="98"/>
      <c r="H1052" s="98"/>
      <c r="I1052" s="107">
        <v>1.1000000000000001</v>
      </c>
      <c r="J1052" s="17"/>
      <c r="K1052" s="96">
        <f>IF(Tabel1[[#This Row],[Inde eller ude?]]="Ude",(Tabel1[[#This Row],[Bredde ude]]/100)*(Tabel1[[#This Row],[Dybde ude]]/100)*Tabel1[[#This Row],[Antal]],0)</f>
        <v>0</v>
      </c>
      <c r="L1052" s="103">
        <f>Tabel1[[#This Row],[Bredde inde]]*Tabel1[[#This Row],[Antal]]</f>
        <v>2.2000000000000002</v>
      </c>
    </row>
    <row r="1053" spans="1:12" s="97" customFormat="1" x14ac:dyDescent="0.25">
      <c r="A1053" s="94" t="s">
        <v>1430</v>
      </c>
      <c r="B1053" s="98" t="s">
        <v>1476</v>
      </c>
      <c r="C1053" s="99">
        <v>1</v>
      </c>
      <c r="D1053" s="98" t="s">
        <v>56</v>
      </c>
      <c r="E1053" s="98" t="s">
        <v>11</v>
      </c>
      <c r="F1053" s="98" t="s">
        <v>713</v>
      </c>
      <c r="G1053" s="98"/>
      <c r="H1053" s="98"/>
      <c r="I1053" s="107">
        <v>0.5</v>
      </c>
      <c r="J1053" s="101"/>
      <c r="K1053" s="96">
        <f>IF(Tabel1[[#This Row],[Inde eller ude?]]="Ude",(Tabel1[[#This Row],[Bredde ude]]/100)*(Tabel1[[#This Row],[Dybde ude]]/100)*Tabel1[[#This Row],[Antal]],0)</f>
        <v>0</v>
      </c>
      <c r="L1053" s="103">
        <f>Tabel1[[#This Row],[Bredde inde]]*Tabel1[[#This Row],[Antal]]</f>
        <v>0.5</v>
      </c>
    </row>
    <row r="1054" spans="1:12" s="97" customFormat="1" x14ac:dyDescent="0.25">
      <c r="A1054" s="94" t="s">
        <v>1128</v>
      </c>
      <c r="B1054" s="98" t="s">
        <v>1445</v>
      </c>
      <c r="C1054" s="99">
        <v>2</v>
      </c>
      <c r="D1054" s="98" t="s">
        <v>57</v>
      </c>
      <c r="E1054" s="98" t="s">
        <v>11</v>
      </c>
      <c r="F1054" s="98" t="s">
        <v>713</v>
      </c>
      <c r="G1054" s="98"/>
      <c r="H1054" s="98"/>
      <c r="I1054" s="107">
        <v>0.5</v>
      </c>
      <c r="J1054" s="17"/>
      <c r="K1054" s="96">
        <f>IF(Tabel1[[#This Row],[Inde eller ude?]]="Ude",(Tabel1[[#This Row],[Bredde ude]]/100)*(Tabel1[[#This Row],[Dybde ude]]/100)*Tabel1[[#This Row],[Antal]],0)</f>
        <v>0</v>
      </c>
      <c r="L1054" s="103">
        <f>Tabel1[[#This Row],[Bredde inde]]*Tabel1[[#This Row],[Antal]]</f>
        <v>1</v>
      </c>
    </row>
    <row r="1055" spans="1:12" s="97" customFormat="1" x14ac:dyDescent="0.25">
      <c r="A1055" s="94" t="s">
        <v>1129</v>
      </c>
      <c r="B1055" s="98" t="s">
        <v>1475</v>
      </c>
      <c r="C1055" s="99">
        <v>1</v>
      </c>
      <c r="D1055" s="98" t="s">
        <v>56</v>
      </c>
      <c r="E1055" s="98" t="s">
        <v>11</v>
      </c>
      <c r="F1055" s="98" t="s">
        <v>713</v>
      </c>
      <c r="G1055" s="98"/>
      <c r="H1055" s="98"/>
      <c r="I1055" s="107">
        <v>0.5</v>
      </c>
      <c r="J1055" s="17"/>
      <c r="K1055" s="96">
        <f>IF(Tabel1[[#This Row],[Inde eller ude?]]="Ude",(Tabel1[[#This Row],[Bredde ude]]/100)*(Tabel1[[#This Row],[Dybde ude]]/100)*Tabel1[[#This Row],[Antal]],0)</f>
        <v>0</v>
      </c>
      <c r="L1055" s="103">
        <f>Tabel1[[#This Row],[Bredde inde]]*Tabel1[[#This Row],[Antal]]</f>
        <v>0.5</v>
      </c>
    </row>
    <row r="1056" spans="1:12" s="97" customFormat="1" x14ac:dyDescent="0.25">
      <c r="A1056" s="94" t="s">
        <v>1130</v>
      </c>
      <c r="B1056" s="98" t="s">
        <v>1309</v>
      </c>
      <c r="C1056" s="99">
        <v>1</v>
      </c>
      <c r="D1056" s="98" t="s">
        <v>1310</v>
      </c>
      <c r="E1056" s="98" t="s">
        <v>11</v>
      </c>
      <c r="F1056" s="98" t="s">
        <v>713</v>
      </c>
      <c r="G1056" s="98"/>
      <c r="H1056" s="98"/>
      <c r="I1056" s="17">
        <v>5</v>
      </c>
      <c r="J1056" s="17"/>
      <c r="K1056" s="96">
        <f>IF(Tabel1[[#This Row],[Inde eller ude?]]="Ude",(Tabel1[[#This Row],[Bredde ude]]/100)*(Tabel1[[#This Row],[Dybde ude]]/100)*Tabel1[[#This Row],[Antal]],0)</f>
        <v>0</v>
      </c>
      <c r="L1056" s="103">
        <f>Tabel1[[#This Row],[Bredde inde]]*Tabel1[[#This Row],[Antal]]</f>
        <v>5</v>
      </c>
    </row>
    <row r="1057" spans="1:12" s="97" customFormat="1" x14ac:dyDescent="0.25">
      <c r="A1057" s="94" t="s">
        <v>1131</v>
      </c>
      <c r="B1057" s="98" t="s">
        <v>0</v>
      </c>
      <c r="C1057" s="99">
        <v>23</v>
      </c>
      <c r="D1057" s="98" t="s">
        <v>706</v>
      </c>
      <c r="E1057" s="98" t="s">
        <v>1177</v>
      </c>
      <c r="F1057" s="98" t="s">
        <v>713</v>
      </c>
      <c r="G1057" s="98"/>
      <c r="H1057" s="98"/>
      <c r="I1057" s="107">
        <v>1.1000000000000001</v>
      </c>
      <c r="J1057" s="17"/>
      <c r="K1057" s="96">
        <f>IF(Tabel1[[#This Row],[Inde eller ude?]]="Ude",(Tabel1[[#This Row],[Bredde ude]]/100)*(Tabel1[[#This Row],[Dybde ude]]/100)*Tabel1[[#This Row],[Antal]],0)</f>
        <v>0</v>
      </c>
      <c r="L1057" s="103">
        <f>Tabel1[[#This Row],[Bredde inde]]*Tabel1[[#This Row],[Antal]]</f>
        <v>25.3</v>
      </c>
    </row>
    <row r="1058" spans="1:12" s="97" customFormat="1" x14ac:dyDescent="0.25">
      <c r="A1058" s="94" t="s">
        <v>1132</v>
      </c>
      <c r="B1058" s="98" t="s">
        <v>1</v>
      </c>
      <c r="C1058" s="99">
        <v>7</v>
      </c>
      <c r="D1058" s="98" t="s">
        <v>54</v>
      </c>
      <c r="E1058" s="98" t="s">
        <v>11</v>
      </c>
      <c r="F1058" s="98" t="s">
        <v>713</v>
      </c>
      <c r="G1058" s="98"/>
      <c r="H1058" s="98"/>
      <c r="I1058" s="107">
        <v>1.1000000000000001</v>
      </c>
      <c r="J1058" s="17"/>
      <c r="K1058" s="96">
        <f>IF(Tabel1[[#This Row],[Inde eller ude?]]="Ude",(Tabel1[[#This Row],[Bredde ude]]/100)*(Tabel1[[#This Row],[Dybde ude]]/100)*Tabel1[[#This Row],[Antal]],0)</f>
        <v>0</v>
      </c>
      <c r="L1058" s="103">
        <f>Tabel1[[#This Row],[Bredde inde]]*Tabel1[[#This Row],[Antal]]</f>
        <v>7.7000000000000011</v>
      </c>
    </row>
    <row r="1059" spans="1:12" s="97" customFormat="1" x14ac:dyDescent="0.25">
      <c r="A1059" s="94" t="s">
        <v>1133</v>
      </c>
      <c r="B1059" s="98" t="s">
        <v>2</v>
      </c>
      <c r="C1059" s="99">
        <v>1</v>
      </c>
      <c r="D1059" s="98" t="s">
        <v>54</v>
      </c>
      <c r="E1059" s="98" t="s">
        <v>11</v>
      </c>
      <c r="F1059" s="98" t="s">
        <v>713</v>
      </c>
      <c r="G1059" s="98"/>
      <c r="H1059" s="98"/>
      <c r="I1059" s="107">
        <v>1.1000000000000001</v>
      </c>
      <c r="J1059" s="17"/>
      <c r="K1059" s="96">
        <f>IF(Tabel1[[#This Row],[Inde eller ude?]]="Ude",(Tabel1[[#This Row],[Bredde ude]]/100)*(Tabel1[[#This Row],[Dybde ude]]/100)*Tabel1[[#This Row],[Antal]],0)</f>
        <v>0</v>
      </c>
      <c r="L1059" s="103">
        <f>Tabel1[[#This Row],[Bredde inde]]*Tabel1[[#This Row],[Antal]]</f>
        <v>1.1000000000000001</v>
      </c>
    </row>
    <row r="1060" spans="1:12" s="97" customFormat="1" x14ac:dyDescent="0.25">
      <c r="A1060" s="94" t="s">
        <v>1134</v>
      </c>
      <c r="B1060" s="98" t="s">
        <v>4</v>
      </c>
      <c r="C1060" s="99">
        <v>1</v>
      </c>
      <c r="D1060" s="98" t="s">
        <v>55</v>
      </c>
      <c r="E1060" s="98" t="s">
        <v>11</v>
      </c>
      <c r="F1060" s="98" t="s">
        <v>713</v>
      </c>
      <c r="G1060" s="98"/>
      <c r="H1060" s="98"/>
      <c r="I1060" s="107">
        <v>1.1000000000000001</v>
      </c>
      <c r="J1060" s="17"/>
      <c r="K1060" s="96">
        <f>IF(Tabel1[[#This Row],[Inde eller ude?]]="Ude",(Tabel1[[#This Row],[Bredde ude]]/100)*(Tabel1[[#This Row],[Dybde ude]]/100)*Tabel1[[#This Row],[Antal]],0)</f>
        <v>0</v>
      </c>
      <c r="L1060" s="103">
        <f>Tabel1[[#This Row],[Bredde inde]]*Tabel1[[#This Row],[Antal]]</f>
        <v>1.1000000000000001</v>
      </c>
    </row>
    <row r="1061" spans="1:12" s="97" customFormat="1" x14ac:dyDescent="0.25">
      <c r="A1061" s="94" t="s">
        <v>1135</v>
      </c>
      <c r="B1061" s="98" t="s">
        <v>5</v>
      </c>
      <c r="C1061" s="99">
        <v>1</v>
      </c>
      <c r="D1061" s="98" t="s">
        <v>54</v>
      </c>
      <c r="E1061" s="98" t="s">
        <v>11</v>
      </c>
      <c r="F1061" s="98" t="s">
        <v>713</v>
      </c>
      <c r="G1061" s="98"/>
      <c r="H1061" s="98"/>
      <c r="I1061" s="107">
        <v>1.1000000000000001</v>
      </c>
      <c r="J1061" s="17"/>
      <c r="K1061" s="96">
        <f>IF(Tabel1[[#This Row],[Inde eller ude?]]="Ude",(Tabel1[[#This Row],[Bredde ude]]/100)*(Tabel1[[#This Row],[Dybde ude]]/100)*Tabel1[[#This Row],[Antal]],0)</f>
        <v>0</v>
      </c>
      <c r="L1061" s="103">
        <f>Tabel1[[#This Row],[Bredde inde]]*Tabel1[[#This Row],[Antal]]</f>
        <v>1.1000000000000001</v>
      </c>
    </row>
    <row r="1062" spans="1:12" s="97" customFormat="1" x14ac:dyDescent="0.25">
      <c r="A1062" s="94" t="s">
        <v>1136</v>
      </c>
      <c r="B1062" s="98" t="s">
        <v>1147</v>
      </c>
      <c r="C1062" s="99">
        <v>5</v>
      </c>
      <c r="D1062" s="98" t="s">
        <v>54</v>
      </c>
      <c r="E1062" s="98" t="s">
        <v>11</v>
      </c>
      <c r="F1062" s="98" t="s">
        <v>713</v>
      </c>
      <c r="G1062" s="98"/>
      <c r="H1062" s="98"/>
      <c r="I1062" s="107">
        <v>1.1000000000000001</v>
      </c>
      <c r="J1062" s="17"/>
      <c r="K1062" s="96">
        <f>IF(Tabel1[[#This Row],[Inde eller ude?]]="Ude",(Tabel1[[#This Row],[Bredde ude]]/100)*(Tabel1[[#This Row],[Dybde ude]]/100)*Tabel1[[#This Row],[Antal]],0)</f>
        <v>0</v>
      </c>
      <c r="L1062" s="103">
        <f>Tabel1[[#This Row],[Bredde inde]]*Tabel1[[#This Row],[Antal]]</f>
        <v>5.5</v>
      </c>
    </row>
    <row r="1063" spans="1:12" s="97" customFormat="1" x14ac:dyDescent="0.25">
      <c r="A1063" s="94" t="s">
        <v>1137</v>
      </c>
      <c r="B1063" s="98" t="s">
        <v>6</v>
      </c>
      <c r="C1063" s="99">
        <v>12</v>
      </c>
      <c r="D1063" s="98" t="s">
        <v>56</v>
      </c>
      <c r="E1063" s="98" t="s">
        <v>1177</v>
      </c>
      <c r="F1063" s="98" t="s">
        <v>713</v>
      </c>
      <c r="G1063" s="98"/>
      <c r="H1063" s="98"/>
      <c r="I1063" s="107">
        <v>0.5</v>
      </c>
      <c r="J1063" s="101"/>
      <c r="K1063" s="96">
        <f>IF(Tabel1[[#This Row],[Inde eller ude?]]="Ude",(Tabel1[[#This Row],[Bredde ude]]/100)*(Tabel1[[#This Row],[Dybde ude]]/100)*Tabel1[[#This Row],[Antal]],0)</f>
        <v>0</v>
      </c>
      <c r="L1063" s="103">
        <f>Tabel1[[#This Row],[Bredde inde]]*Tabel1[[#This Row],[Antal]]</f>
        <v>6</v>
      </c>
    </row>
    <row r="1064" spans="1:12" s="97" customFormat="1" x14ac:dyDescent="0.25">
      <c r="A1064" s="94" t="s">
        <v>1138</v>
      </c>
      <c r="B1064" s="98" t="s">
        <v>1294</v>
      </c>
      <c r="C1064" s="99">
        <v>1</v>
      </c>
      <c r="D1064" s="98" t="s">
        <v>1356</v>
      </c>
      <c r="E1064" s="98" t="s">
        <v>11</v>
      </c>
      <c r="F1064" s="98" t="s">
        <v>713</v>
      </c>
      <c r="G1064" s="98"/>
      <c r="H1064" s="98"/>
      <c r="I1064" s="107">
        <v>1</v>
      </c>
      <c r="J1064" s="17"/>
      <c r="K1064" s="96">
        <f>IF(Tabel1[[#This Row],[Inde eller ude?]]="Ude",(Tabel1[[#This Row],[Bredde ude]]/100)*(Tabel1[[#This Row],[Dybde ude]]/100)*Tabel1[[#This Row],[Antal]],0)</f>
        <v>0</v>
      </c>
      <c r="L1064" s="103">
        <f>Tabel1[[#This Row],[Bredde inde]]*Tabel1[[#This Row],[Antal]]</f>
        <v>1</v>
      </c>
    </row>
    <row r="1065" spans="1:12" s="97" customFormat="1" x14ac:dyDescent="0.25">
      <c r="A1065" s="94" t="s">
        <v>1139</v>
      </c>
      <c r="B1065" s="98" t="s">
        <v>7</v>
      </c>
      <c r="C1065" s="99">
        <v>1</v>
      </c>
      <c r="D1065" s="98" t="s">
        <v>54</v>
      </c>
      <c r="E1065" s="98" t="s">
        <v>11</v>
      </c>
      <c r="F1065" s="98" t="s">
        <v>713</v>
      </c>
      <c r="G1065" s="98"/>
      <c r="H1065" s="98"/>
      <c r="I1065" s="107">
        <v>1.1000000000000001</v>
      </c>
      <c r="J1065" s="17"/>
      <c r="K1065" s="96">
        <f>IF(Tabel1[[#This Row],[Inde eller ude?]]="Ude",(Tabel1[[#This Row],[Bredde ude]]/100)*(Tabel1[[#This Row],[Dybde ude]]/100)*Tabel1[[#This Row],[Antal]],0)</f>
        <v>0</v>
      </c>
      <c r="L1065" s="103">
        <f>Tabel1[[#This Row],[Bredde inde]]*Tabel1[[#This Row],[Antal]]</f>
        <v>1.1000000000000001</v>
      </c>
    </row>
    <row r="1066" spans="1:12" s="97" customFormat="1" x14ac:dyDescent="0.25">
      <c r="A1066" s="94" t="s">
        <v>1431</v>
      </c>
      <c r="B1066" s="98" t="s">
        <v>8</v>
      </c>
      <c r="C1066" s="99">
        <v>2</v>
      </c>
      <c r="D1066" s="98" t="s">
        <v>54</v>
      </c>
      <c r="E1066" s="98" t="s">
        <v>11</v>
      </c>
      <c r="F1066" s="98" t="s">
        <v>713</v>
      </c>
      <c r="G1066" s="98"/>
      <c r="H1066" s="98"/>
      <c r="I1066" s="107">
        <v>1.1000000000000001</v>
      </c>
      <c r="J1066" s="17"/>
      <c r="K1066" s="96">
        <f>IF(Tabel1[[#This Row],[Inde eller ude?]]="Ude",(Tabel1[[#This Row],[Bredde ude]]/100)*(Tabel1[[#This Row],[Dybde ude]]/100)*Tabel1[[#This Row],[Antal]],0)</f>
        <v>0</v>
      </c>
      <c r="L1066" s="103">
        <f>Tabel1[[#This Row],[Bredde inde]]*Tabel1[[#This Row],[Antal]]</f>
        <v>2.2000000000000002</v>
      </c>
    </row>
    <row r="1067" spans="1:12" s="97" customFormat="1" x14ac:dyDescent="0.25">
      <c r="A1067" s="94" t="s">
        <v>1432</v>
      </c>
      <c r="B1067" s="98" t="s">
        <v>1476</v>
      </c>
      <c r="C1067" s="99">
        <v>1</v>
      </c>
      <c r="D1067" s="98" t="s">
        <v>56</v>
      </c>
      <c r="E1067" s="98" t="s">
        <v>11</v>
      </c>
      <c r="F1067" s="98" t="s">
        <v>713</v>
      </c>
      <c r="G1067" s="98"/>
      <c r="H1067" s="98"/>
      <c r="I1067" s="107">
        <v>0.5</v>
      </c>
      <c r="J1067" s="101"/>
      <c r="K1067" s="96">
        <f>IF(Tabel1[[#This Row],[Inde eller ude?]]="Ude",(Tabel1[[#This Row],[Bredde ude]]/100)*(Tabel1[[#This Row],[Dybde ude]]/100)*Tabel1[[#This Row],[Antal]],0)</f>
        <v>0</v>
      </c>
      <c r="L1067" s="103">
        <f>Tabel1[[#This Row],[Bredde inde]]*Tabel1[[#This Row],[Antal]]</f>
        <v>0.5</v>
      </c>
    </row>
    <row r="1068" spans="1:12" s="97" customFormat="1" x14ac:dyDescent="0.25">
      <c r="A1068" s="94" t="s">
        <v>1140</v>
      </c>
      <c r="B1068" s="98" t="s">
        <v>1445</v>
      </c>
      <c r="C1068" s="99">
        <v>2</v>
      </c>
      <c r="D1068" s="98" t="s">
        <v>57</v>
      </c>
      <c r="E1068" s="98" t="s">
        <v>11</v>
      </c>
      <c r="F1068" s="98" t="s">
        <v>713</v>
      </c>
      <c r="G1068" s="98"/>
      <c r="H1068" s="98"/>
      <c r="I1068" s="107">
        <v>0.5</v>
      </c>
      <c r="J1068" s="17"/>
      <c r="K1068" s="96">
        <f>IF(Tabel1[[#This Row],[Inde eller ude?]]="Ude",(Tabel1[[#This Row],[Bredde ude]]/100)*(Tabel1[[#This Row],[Dybde ude]]/100)*Tabel1[[#This Row],[Antal]],0)</f>
        <v>0</v>
      </c>
      <c r="L1068" s="103">
        <f>Tabel1[[#This Row],[Bredde inde]]*Tabel1[[#This Row],[Antal]]</f>
        <v>1</v>
      </c>
    </row>
    <row r="1069" spans="1:12" x14ac:dyDescent="0.25">
      <c r="A1069" s="94" t="s">
        <v>1141</v>
      </c>
      <c r="B1069" s="98" t="s">
        <v>1475</v>
      </c>
      <c r="C1069" s="99">
        <v>1</v>
      </c>
      <c r="D1069" s="98" t="s">
        <v>56</v>
      </c>
      <c r="E1069" s="98" t="s">
        <v>11</v>
      </c>
      <c r="F1069" s="98" t="s">
        <v>713</v>
      </c>
      <c r="G1069" s="98"/>
      <c r="H1069" s="98"/>
      <c r="I1069" s="107">
        <v>0.5</v>
      </c>
      <c r="J1069" s="101"/>
      <c r="K1069" s="96">
        <f>IF(Tabel1[[#This Row],[Inde eller ude?]]="Ude",(Tabel1[[#This Row],[Bredde ude]]/100)*(Tabel1[[#This Row],[Dybde ude]]/100)*Tabel1[[#This Row],[Antal]],0)</f>
        <v>0</v>
      </c>
      <c r="L1069" s="103">
        <f>Tabel1[[#This Row],[Bredde inde]]*Tabel1[[#This Row],[Antal]]</f>
        <v>0.5</v>
      </c>
    </row>
    <row r="1070" spans="1:12" x14ac:dyDescent="0.25">
      <c r="A1070" s="94" t="s">
        <v>1142</v>
      </c>
      <c r="B1070" s="98" t="s">
        <v>1309</v>
      </c>
      <c r="C1070" s="99">
        <v>1</v>
      </c>
      <c r="D1070" s="98" t="s">
        <v>1310</v>
      </c>
      <c r="E1070" s="98" t="s">
        <v>11</v>
      </c>
      <c r="F1070" s="98" t="s">
        <v>713</v>
      </c>
      <c r="G1070" s="98"/>
      <c r="H1070" s="98"/>
      <c r="I1070" s="17">
        <v>5</v>
      </c>
      <c r="J1070" s="17"/>
      <c r="K1070" s="96">
        <f>IF(Tabel1[[#This Row],[Inde eller ude?]]="Ude",(Tabel1[[#This Row],[Bredde ude]]/100)*(Tabel1[[#This Row],[Dybde ude]]/100)*Tabel1[[#This Row],[Antal]],0)</f>
        <v>0</v>
      </c>
      <c r="L1070" s="103">
        <f>Tabel1[[#This Row],[Bredde inde]]*Tabel1[[#This Row],[Antal]]</f>
        <v>5</v>
      </c>
    </row>
  </sheetData>
  <phoneticPr fontId="18" type="noConversion"/>
  <pageMargins left="0.7" right="0.7" top="0.75" bottom="0.75" header="0.3" footer="0.3"/>
  <pageSetup paperSize="9" orientation="portrait" r:id="rId1"/>
  <customProperties>
    <customPr name="_pios_id" r:id="rId2"/>
  </customProperties>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1F66E-5400-4BCE-B7D1-BB5B06918E91}">
  <sheetPr codeName="Ark6"/>
  <dimension ref="A1:C219"/>
  <sheetViews>
    <sheetView topLeftCell="A190" workbookViewId="0">
      <selection activeCell="A217" sqref="A217"/>
    </sheetView>
  </sheetViews>
  <sheetFormatPr defaultRowHeight="15" x14ac:dyDescent="0.25"/>
  <sheetData>
    <row r="1" spans="1:1" x14ac:dyDescent="0.25">
      <c r="A1" s="91" t="s">
        <v>1144</v>
      </c>
    </row>
    <row r="2" spans="1:1" x14ac:dyDescent="0.25">
      <c r="A2" t="s">
        <v>873</v>
      </c>
    </row>
    <row r="3" spans="1:1" x14ac:dyDescent="0.25">
      <c r="A3" t="s">
        <v>874</v>
      </c>
    </row>
    <row r="4" spans="1:1" x14ac:dyDescent="0.25">
      <c r="A4" t="s">
        <v>875</v>
      </c>
    </row>
    <row r="5" spans="1:1" x14ac:dyDescent="0.25">
      <c r="A5" t="s">
        <v>876</v>
      </c>
    </row>
    <row r="7" spans="1:1" x14ac:dyDescent="0.25">
      <c r="A7" t="s">
        <v>877</v>
      </c>
    </row>
    <row r="8" spans="1:1" x14ac:dyDescent="0.25">
      <c r="A8" t="s">
        <v>878</v>
      </c>
    </row>
    <row r="9" spans="1:1" x14ac:dyDescent="0.25">
      <c r="A9" t="s">
        <v>879</v>
      </c>
    </row>
    <row r="10" spans="1:1" x14ac:dyDescent="0.25">
      <c r="A10" t="s">
        <v>880</v>
      </c>
    </row>
    <row r="11" spans="1:1" x14ac:dyDescent="0.25">
      <c r="A11" t="s">
        <v>889</v>
      </c>
    </row>
    <row r="12" spans="1:1" x14ac:dyDescent="0.25">
      <c r="A12" t="s">
        <v>892</v>
      </c>
    </row>
    <row r="13" spans="1:1" x14ac:dyDescent="0.25">
      <c r="A13" t="s">
        <v>946</v>
      </c>
    </row>
    <row r="14" spans="1:1" x14ac:dyDescent="0.25">
      <c r="A14" t="s">
        <v>947</v>
      </c>
    </row>
    <row r="16" spans="1:1" x14ac:dyDescent="0.25">
      <c r="A16" s="91" t="s">
        <v>1143</v>
      </c>
    </row>
    <row r="17" spans="1:1" x14ac:dyDescent="0.25">
      <c r="A17" t="s">
        <v>949</v>
      </c>
    </row>
    <row r="19" spans="1:1" x14ac:dyDescent="0.25">
      <c r="A19" s="91" t="s">
        <v>1145</v>
      </c>
    </row>
    <row r="20" spans="1:1" x14ac:dyDescent="0.25">
      <c r="A20" s="100" t="s">
        <v>1146</v>
      </c>
    </row>
    <row r="22" spans="1:1" x14ac:dyDescent="0.25">
      <c r="A22" s="91" t="s">
        <v>1182</v>
      </c>
    </row>
    <row r="23" spans="1:1" x14ac:dyDescent="0.25">
      <c r="A23" s="108"/>
    </row>
    <row r="24" spans="1:1" x14ac:dyDescent="0.25">
      <c r="A24" s="108" t="s">
        <v>1289</v>
      </c>
    </row>
    <row r="25" spans="1:1" x14ac:dyDescent="0.25">
      <c r="A25" s="109" t="s">
        <v>1183</v>
      </c>
    </row>
    <row r="26" spans="1:1" x14ac:dyDescent="0.25">
      <c r="A26" s="108" t="s">
        <v>1184</v>
      </c>
    </row>
    <row r="27" spans="1:1" x14ac:dyDescent="0.25">
      <c r="A27" s="108" t="s">
        <v>1185</v>
      </c>
    </row>
    <row r="28" spans="1:1" x14ac:dyDescent="0.25">
      <c r="A28" s="108" t="s">
        <v>1186</v>
      </c>
    </row>
    <row r="29" spans="1:1" x14ac:dyDescent="0.25">
      <c r="A29" s="108" t="s">
        <v>1187</v>
      </c>
    </row>
    <row r="30" spans="1:1" x14ac:dyDescent="0.25">
      <c r="A30" s="108" t="s">
        <v>1188</v>
      </c>
    </row>
    <row r="31" spans="1:1" x14ac:dyDescent="0.25">
      <c r="A31" s="108" t="s">
        <v>1189</v>
      </c>
    </row>
    <row r="32" spans="1:1" x14ac:dyDescent="0.25">
      <c r="A32" s="108" t="s">
        <v>1190</v>
      </c>
    </row>
    <row r="33" spans="1:1" x14ac:dyDescent="0.25">
      <c r="A33" s="108" t="s">
        <v>1191</v>
      </c>
    </row>
    <row r="34" spans="1:1" x14ac:dyDescent="0.25">
      <c r="A34" s="108" t="s">
        <v>1192</v>
      </c>
    </row>
    <row r="35" spans="1:1" x14ac:dyDescent="0.25">
      <c r="A35" s="108" t="s">
        <v>1193</v>
      </c>
    </row>
    <row r="36" spans="1:1" x14ac:dyDescent="0.25">
      <c r="A36" s="108" t="s">
        <v>1194</v>
      </c>
    </row>
    <row r="37" spans="1:1" x14ac:dyDescent="0.25">
      <c r="A37" s="108" t="s">
        <v>1195</v>
      </c>
    </row>
    <row r="38" spans="1:1" x14ac:dyDescent="0.25">
      <c r="A38" s="108" t="s">
        <v>1196</v>
      </c>
    </row>
    <row r="39" spans="1:1" x14ac:dyDescent="0.25">
      <c r="A39" s="108" t="s">
        <v>1197</v>
      </c>
    </row>
    <row r="40" spans="1:1" x14ac:dyDescent="0.25">
      <c r="A40" s="108" t="s">
        <v>1198</v>
      </c>
    </row>
    <row r="41" spans="1:1" x14ac:dyDescent="0.25">
      <c r="A41" s="108" t="s">
        <v>1199</v>
      </c>
    </row>
    <row r="42" spans="1:1" x14ac:dyDescent="0.25">
      <c r="A42" s="108" t="s">
        <v>1200</v>
      </c>
    </row>
    <row r="43" spans="1:1" x14ac:dyDescent="0.25">
      <c r="A43" s="108" t="s">
        <v>1201</v>
      </c>
    </row>
    <row r="44" spans="1:1" x14ac:dyDescent="0.25">
      <c r="A44" s="108" t="s">
        <v>1202</v>
      </c>
    </row>
    <row r="45" spans="1:1" x14ac:dyDescent="0.25">
      <c r="A45" s="108" t="s">
        <v>1203</v>
      </c>
    </row>
    <row r="46" spans="1:1" x14ac:dyDescent="0.25">
      <c r="A46" s="108" t="s">
        <v>1204</v>
      </c>
    </row>
    <row r="47" spans="1:1" x14ac:dyDescent="0.25">
      <c r="A47" s="108" t="s">
        <v>1205</v>
      </c>
    </row>
    <row r="48" spans="1:1" x14ac:dyDescent="0.25">
      <c r="A48" s="108" t="s">
        <v>1206</v>
      </c>
    </row>
    <row r="49" spans="1:1" x14ac:dyDescent="0.25">
      <c r="A49" s="108" t="s">
        <v>1207</v>
      </c>
    </row>
    <row r="50" spans="1:1" x14ac:dyDescent="0.25">
      <c r="A50" s="108" t="s">
        <v>1208</v>
      </c>
    </row>
    <row r="51" spans="1:1" x14ac:dyDescent="0.25">
      <c r="A51" s="108" t="s">
        <v>1209</v>
      </c>
    </row>
    <row r="52" spans="1:1" x14ac:dyDescent="0.25">
      <c r="A52" s="108" t="s">
        <v>1210</v>
      </c>
    </row>
    <row r="53" spans="1:1" x14ac:dyDescent="0.25">
      <c r="A53" s="108" t="s">
        <v>1211</v>
      </c>
    </row>
    <row r="54" spans="1:1" x14ac:dyDescent="0.25">
      <c r="A54" s="108"/>
    </row>
    <row r="55" spans="1:1" x14ac:dyDescent="0.25">
      <c r="A55" s="109" t="s">
        <v>1212</v>
      </c>
    </row>
    <row r="56" spans="1:1" x14ac:dyDescent="0.25">
      <c r="A56" s="108" t="s">
        <v>1213</v>
      </c>
    </row>
    <row r="57" spans="1:1" x14ac:dyDescent="0.25">
      <c r="A57" s="108" t="s">
        <v>1214</v>
      </c>
    </row>
    <row r="58" spans="1:1" x14ac:dyDescent="0.25">
      <c r="A58" s="108" t="s">
        <v>1215</v>
      </c>
    </row>
    <row r="59" spans="1:1" x14ac:dyDescent="0.25">
      <c r="A59" s="108" t="s">
        <v>1216</v>
      </c>
    </row>
    <row r="60" spans="1:1" x14ac:dyDescent="0.25">
      <c r="A60" s="108" t="s">
        <v>1217</v>
      </c>
    </row>
    <row r="61" spans="1:1" x14ac:dyDescent="0.25">
      <c r="A61" s="108" t="s">
        <v>1218</v>
      </c>
    </row>
    <row r="62" spans="1:1" x14ac:dyDescent="0.25">
      <c r="A62" s="108" t="s">
        <v>1219</v>
      </c>
    </row>
    <row r="63" spans="1:1" x14ac:dyDescent="0.25">
      <c r="A63" s="108" t="s">
        <v>1220</v>
      </c>
    </row>
    <row r="64" spans="1:1" x14ac:dyDescent="0.25">
      <c r="A64" s="108" t="s">
        <v>1215</v>
      </c>
    </row>
    <row r="65" spans="1:1" x14ac:dyDescent="0.25">
      <c r="A65" s="108" t="s">
        <v>1217</v>
      </c>
    </row>
    <row r="66" spans="1:1" x14ac:dyDescent="0.25">
      <c r="A66" s="108" t="s">
        <v>1221</v>
      </c>
    </row>
    <row r="67" spans="1:1" x14ac:dyDescent="0.25">
      <c r="A67" s="108" t="s">
        <v>1222</v>
      </c>
    </row>
    <row r="68" spans="1:1" x14ac:dyDescent="0.25">
      <c r="A68" s="108" t="s">
        <v>1220</v>
      </c>
    </row>
    <row r="69" spans="1:1" x14ac:dyDescent="0.25">
      <c r="A69" s="108" t="s">
        <v>1223</v>
      </c>
    </row>
    <row r="70" spans="1:1" x14ac:dyDescent="0.25">
      <c r="A70" s="108" t="s">
        <v>1224</v>
      </c>
    </row>
    <row r="71" spans="1:1" x14ac:dyDescent="0.25">
      <c r="A71" s="108" t="s">
        <v>1225</v>
      </c>
    </row>
    <row r="72" spans="1:1" x14ac:dyDescent="0.25">
      <c r="A72" s="108" t="s">
        <v>1215</v>
      </c>
    </row>
    <row r="73" spans="1:1" x14ac:dyDescent="0.25">
      <c r="A73" s="108" t="s">
        <v>1217</v>
      </c>
    </row>
    <row r="74" spans="1:1" x14ac:dyDescent="0.25">
      <c r="A74" s="108" t="s">
        <v>1226</v>
      </c>
    </row>
    <row r="75" spans="1:1" x14ac:dyDescent="0.25">
      <c r="A75" s="108" t="s">
        <v>1222</v>
      </c>
    </row>
    <row r="76" spans="1:1" x14ac:dyDescent="0.25">
      <c r="A76" s="108" t="s">
        <v>1227</v>
      </c>
    </row>
    <row r="77" spans="1:1" x14ac:dyDescent="0.25">
      <c r="A77" s="108" t="s">
        <v>1228</v>
      </c>
    </row>
    <row r="78" spans="1:1" x14ac:dyDescent="0.25">
      <c r="A78" s="108" t="s">
        <v>1229</v>
      </c>
    </row>
    <row r="79" spans="1:1" x14ac:dyDescent="0.25">
      <c r="A79" s="108" t="s">
        <v>1230</v>
      </c>
    </row>
    <row r="80" spans="1:1" x14ac:dyDescent="0.25">
      <c r="A80" s="108" t="s">
        <v>1231</v>
      </c>
    </row>
    <row r="81" spans="1:1" x14ac:dyDescent="0.25">
      <c r="A81" s="108" t="s">
        <v>1217</v>
      </c>
    </row>
    <row r="82" spans="1:1" x14ac:dyDescent="0.25">
      <c r="A82" s="108" t="s">
        <v>1232</v>
      </c>
    </row>
    <row r="83" spans="1:1" x14ac:dyDescent="0.25">
      <c r="A83" s="108" t="s">
        <v>1233</v>
      </c>
    </row>
    <row r="84" spans="1:1" x14ac:dyDescent="0.25">
      <c r="A84" s="108" t="s">
        <v>1227</v>
      </c>
    </row>
    <row r="85" spans="1:1" x14ac:dyDescent="0.25">
      <c r="A85" s="108" t="s">
        <v>1228</v>
      </c>
    </row>
    <row r="86" spans="1:1" x14ac:dyDescent="0.25">
      <c r="A86" s="108" t="s">
        <v>1234</v>
      </c>
    </row>
    <row r="87" spans="1:1" x14ac:dyDescent="0.25">
      <c r="A87" s="108" t="s">
        <v>1230</v>
      </c>
    </row>
    <row r="88" spans="1:1" x14ac:dyDescent="0.25">
      <c r="A88" s="108" t="s">
        <v>1231</v>
      </c>
    </row>
    <row r="89" spans="1:1" x14ac:dyDescent="0.25">
      <c r="A89" s="108" t="s">
        <v>1217</v>
      </c>
    </row>
    <row r="90" spans="1:1" x14ac:dyDescent="0.25">
      <c r="A90" s="108" t="s">
        <v>1235</v>
      </c>
    </row>
    <row r="91" spans="1:1" x14ac:dyDescent="0.25">
      <c r="A91" s="108" t="s">
        <v>1236</v>
      </c>
    </row>
    <row r="92" spans="1:1" x14ac:dyDescent="0.25">
      <c r="A92" s="108" t="s">
        <v>1237</v>
      </c>
    </row>
    <row r="93" spans="1:1" x14ac:dyDescent="0.25">
      <c r="A93" s="108" t="s">
        <v>1224</v>
      </c>
    </row>
    <row r="94" spans="1:1" x14ac:dyDescent="0.25">
      <c r="A94" s="108" t="s">
        <v>1228</v>
      </c>
    </row>
    <row r="95" spans="1:1" x14ac:dyDescent="0.25">
      <c r="A95" s="108" t="s">
        <v>1238</v>
      </c>
    </row>
    <row r="96" spans="1:1" x14ac:dyDescent="0.25">
      <c r="A96" s="108" t="s">
        <v>1230</v>
      </c>
    </row>
    <row r="97" spans="1:1" x14ac:dyDescent="0.25">
      <c r="A97" s="108" t="s">
        <v>1231</v>
      </c>
    </row>
    <row r="98" spans="1:1" x14ac:dyDescent="0.25">
      <c r="A98" s="108" t="s">
        <v>1217</v>
      </c>
    </row>
    <row r="99" spans="1:1" x14ac:dyDescent="0.25">
      <c r="A99" s="108" t="s">
        <v>1239</v>
      </c>
    </row>
    <row r="100" spans="1:1" x14ac:dyDescent="0.25">
      <c r="A100" s="108" t="s">
        <v>1240</v>
      </c>
    </row>
    <row r="101" spans="1:1" x14ac:dyDescent="0.25">
      <c r="A101" s="108" t="s">
        <v>1237</v>
      </c>
    </row>
    <row r="102" spans="1:1" x14ac:dyDescent="0.25">
      <c r="A102" s="108" t="s">
        <v>1228</v>
      </c>
    </row>
    <row r="103" spans="1:1" x14ac:dyDescent="0.25">
      <c r="A103" s="108" t="s">
        <v>1238</v>
      </c>
    </row>
    <row r="104" spans="1:1" x14ac:dyDescent="0.25">
      <c r="A104" s="108" t="s">
        <v>1230</v>
      </c>
    </row>
    <row r="105" spans="1:1" x14ac:dyDescent="0.25">
      <c r="A105" s="108" t="s">
        <v>1231</v>
      </c>
    </row>
    <row r="106" spans="1:1" x14ac:dyDescent="0.25">
      <c r="A106" s="108" t="s">
        <v>1217</v>
      </c>
    </row>
    <row r="107" spans="1:1" x14ac:dyDescent="0.25">
      <c r="A107" s="108" t="s">
        <v>1241</v>
      </c>
    </row>
    <row r="108" spans="1:1" x14ac:dyDescent="0.25">
      <c r="A108" s="108" t="s">
        <v>1242</v>
      </c>
    </row>
    <row r="109" spans="1:1" x14ac:dyDescent="0.25">
      <c r="A109" s="108" t="s">
        <v>1237</v>
      </c>
    </row>
    <row r="110" spans="1:1" x14ac:dyDescent="0.25">
      <c r="A110" s="108" t="s">
        <v>1243</v>
      </c>
    </row>
    <row r="111" spans="1:1" x14ac:dyDescent="0.25">
      <c r="A111" s="108" t="s">
        <v>1228</v>
      </c>
    </row>
    <row r="112" spans="1:1" x14ac:dyDescent="0.25">
      <c r="A112" s="108" t="s">
        <v>1244</v>
      </c>
    </row>
    <row r="113" spans="1:1" x14ac:dyDescent="0.25">
      <c r="A113" s="108" t="s">
        <v>1230</v>
      </c>
    </row>
    <row r="114" spans="1:1" x14ac:dyDescent="0.25">
      <c r="A114" s="108" t="s">
        <v>1231</v>
      </c>
    </row>
    <row r="115" spans="1:1" x14ac:dyDescent="0.25">
      <c r="A115" s="108" t="s">
        <v>1217</v>
      </c>
    </row>
    <row r="116" spans="1:1" x14ac:dyDescent="0.25">
      <c r="A116" s="109" t="s">
        <v>1245</v>
      </c>
    </row>
    <row r="117" spans="1:1" x14ac:dyDescent="0.25">
      <c r="A117" s="108" t="s">
        <v>1246</v>
      </c>
    </row>
    <row r="118" spans="1:1" x14ac:dyDescent="0.25">
      <c r="A118" s="108" t="s">
        <v>1222</v>
      </c>
    </row>
    <row r="119" spans="1:1" x14ac:dyDescent="0.25">
      <c r="A119" s="108" t="s">
        <v>1220</v>
      </c>
    </row>
    <row r="120" spans="1:1" x14ac:dyDescent="0.25">
      <c r="A120" s="108" t="s">
        <v>1247</v>
      </c>
    </row>
    <row r="121" spans="1:1" x14ac:dyDescent="0.25">
      <c r="A121" s="108" t="s">
        <v>1231</v>
      </c>
    </row>
    <row r="122" spans="1:1" x14ac:dyDescent="0.25">
      <c r="A122" s="108" t="s">
        <v>1217</v>
      </c>
    </row>
    <row r="123" spans="1:1" x14ac:dyDescent="0.25">
      <c r="A123" s="108" t="s">
        <v>1248</v>
      </c>
    </row>
    <row r="124" spans="1:1" x14ac:dyDescent="0.25">
      <c r="A124" s="108" t="s">
        <v>1236</v>
      </c>
    </row>
    <row r="125" spans="1:1" x14ac:dyDescent="0.25">
      <c r="A125" s="108" t="s">
        <v>1243</v>
      </c>
    </row>
    <row r="126" spans="1:1" x14ac:dyDescent="0.25">
      <c r="A126" s="108" t="s">
        <v>1223</v>
      </c>
    </row>
    <row r="127" spans="1:1" x14ac:dyDescent="0.25">
      <c r="A127" s="108" t="s">
        <v>1231</v>
      </c>
    </row>
    <row r="128" spans="1:1" x14ac:dyDescent="0.25">
      <c r="A128" s="108" t="s">
        <v>1217</v>
      </c>
    </row>
    <row r="129" spans="1:1" x14ac:dyDescent="0.25">
      <c r="A129" s="108" t="s">
        <v>1249</v>
      </c>
    </row>
    <row r="130" spans="1:1" x14ac:dyDescent="0.25">
      <c r="A130" s="108" t="s">
        <v>1250</v>
      </c>
    </row>
    <row r="131" spans="1:1" x14ac:dyDescent="0.25">
      <c r="A131" s="108" t="s">
        <v>1251</v>
      </c>
    </row>
    <row r="132" spans="1:1" x14ac:dyDescent="0.25">
      <c r="A132" s="108" t="s">
        <v>1243</v>
      </c>
    </row>
    <row r="133" spans="1:1" x14ac:dyDescent="0.25">
      <c r="A133" s="108" t="s">
        <v>1252</v>
      </c>
    </row>
    <row r="134" spans="1:1" x14ac:dyDescent="0.25">
      <c r="A134" s="108" t="s">
        <v>1253</v>
      </c>
    </row>
    <row r="135" spans="1:1" x14ac:dyDescent="0.25">
      <c r="A135" s="108" t="s">
        <v>1217</v>
      </c>
    </row>
    <row r="136" spans="1:1" x14ac:dyDescent="0.25">
      <c r="A136" s="108" t="s">
        <v>1254</v>
      </c>
    </row>
    <row r="137" spans="1:1" x14ac:dyDescent="0.25">
      <c r="A137" s="108" t="s">
        <v>1255</v>
      </c>
    </row>
    <row r="138" spans="1:1" x14ac:dyDescent="0.25">
      <c r="A138" s="108" t="s">
        <v>1256</v>
      </c>
    </row>
    <row r="139" spans="1:1" x14ac:dyDescent="0.25">
      <c r="A139" s="108" t="s">
        <v>1257</v>
      </c>
    </row>
    <row r="140" spans="1:1" x14ac:dyDescent="0.25">
      <c r="A140" s="108" t="s">
        <v>1252</v>
      </c>
    </row>
    <row r="141" spans="1:1" x14ac:dyDescent="0.25">
      <c r="A141" s="108" t="s">
        <v>1258</v>
      </c>
    </row>
    <row r="142" spans="1:1" x14ac:dyDescent="0.25">
      <c r="A142" s="108" t="s">
        <v>1217</v>
      </c>
    </row>
    <row r="143" spans="1:1" x14ac:dyDescent="0.25">
      <c r="A143" s="108" t="s">
        <v>1259</v>
      </c>
    </row>
    <row r="144" spans="1:1" x14ac:dyDescent="0.25">
      <c r="A144" s="108" t="s">
        <v>1260</v>
      </c>
    </row>
    <row r="145" spans="1:1" x14ac:dyDescent="0.25">
      <c r="A145" s="108" t="s">
        <v>1261</v>
      </c>
    </row>
    <row r="146" spans="1:1" x14ac:dyDescent="0.25">
      <c r="A146" s="108" t="s">
        <v>1257</v>
      </c>
    </row>
    <row r="147" spans="1:1" x14ac:dyDescent="0.25">
      <c r="A147" s="108" t="s">
        <v>1252</v>
      </c>
    </row>
    <row r="148" spans="1:1" x14ac:dyDescent="0.25">
      <c r="A148" s="108" t="s">
        <v>1262</v>
      </c>
    </row>
    <row r="149" spans="1:1" x14ac:dyDescent="0.25">
      <c r="A149" s="108" t="s">
        <v>1263</v>
      </c>
    </row>
    <row r="150" spans="1:1" x14ac:dyDescent="0.25">
      <c r="A150" s="108" t="s">
        <v>1217</v>
      </c>
    </row>
    <row r="151" spans="1:1" x14ac:dyDescent="0.25">
      <c r="A151" s="108" t="s">
        <v>1264</v>
      </c>
    </row>
    <row r="152" spans="1:1" x14ac:dyDescent="0.25">
      <c r="A152" s="108" t="s">
        <v>1265</v>
      </c>
    </row>
    <row r="153" spans="1:1" x14ac:dyDescent="0.25">
      <c r="A153" s="108" t="s">
        <v>1261</v>
      </c>
    </row>
    <row r="154" spans="1:1" x14ac:dyDescent="0.25">
      <c r="A154" s="108" t="s">
        <v>1266</v>
      </c>
    </row>
    <row r="155" spans="1:1" x14ac:dyDescent="0.25">
      <c r="A155" s="108" t="s">
        <v>1252</v>
      </c>
    </row>
    <row r="156" spans="1:1" x14ac:dyDescent="0.25">
      <c r="A156" s="108" t="s">
        <v>1267</v>
      </c>
    </row>
    <row r="157" spans="1:1" x14ac:dyDescent="0.25">
      <c r="A157" s="108" t="s">
        <v>1263</v>
      </c>
    </row>
    <row r="158" spans="1:1" x14ac:dyDescent="0.25">
      <c r="A158" s="108" t="s">
        <v>1217</v>
      </c>
    </row>
    <row r="159" spans="1:1" x14ac:dyDescent="0.25">
      <c r="A159" s="108" t="s">
        <v>1268</v>
      </c>
    </row>
    <row r="160" spans="1:1" x14ac:dyDescent="0.25">
      <c r="A160" s="108" t="s">
        <v>1269</v>
      </c>
    </row>
    <row r="161" spans="1:1" x14ac:dyDescent="0.25">
      <c r="A161" s="108" t="s">
        <v>1270</v>
      </c>
    </row>
    <row r="162" spans="1:1" x14ac:dyDescent="0.25">
      <c r="A162" s="108" t="s">
        <v>1266</v>
      </c>
    </row>
    <row r="163" spans="1:1" x14ac:dyDescent="0.25">
      <c r="A163" s="108" t="s">
        <v>1271</v>
      </c>
    </row>
    <row r="164" spans="1:1" x14ac:dyDescent="0.25">
      <c r="A164" s="108" t="s">
        <v>1272</v>
      </c>
    </row>
    <row r="165" spans="1:1" x14ac:dyDescent="0.25">
      <c r="A165" s="108" t="s">
        <v>1267</v>
      </c>
    </row>
    <row r="166" spans="1:1" x14ac:dyDescent="0.25">
      <c r="A166" s="108" t="s">
        <v>1273</v>
      </c>
    </row>
    <row r="167" spans="1:1" x14ac:dyDescent="0.25">
      <c r="A167" s="108" t="s">
        <v>1217</v>
      </c>
    </row>
    <row r="168" spans="1:1" x14ac:dyDescent="0.25">
      <c r="A168" s="108" t="s">
        <v>1274</v>
      </c>
    </row>
    <row r="169" spans="1:1" x14ac:dyDescent="0.25">
      <c r="A169" s="108" t="s">
        <v>1275</v>
      </c>
    </row>
    <row r="170" spans="1:1" x14ac:dyDescent="0.25">
      <c r="A170" s="108" t="s">
        <v>1276</v>
      </c>
    </row>
    <row r="171" spans="1:1" x14ac:dyDescent="0.25">
      <c r="A171" s="108" t="s">
        <v>1277</v>
      </c>
    </row>
    <row r="172" spans="1:1" x14ac:dyDescent="0.25">
      <c r="A172" s="108" t="s">
        <v>1271</v>
      </c>
    </row>
    <row r="173" spans="1:1" x14ac:dyDescent="0.25">
      <c r="A173" s="108" t="s">
        <v>1278</v>
      </c>
    </row>
    <row r="174" spans="1:1" x14ac:dyDescent="0.25">
      <c r="A174" s="108" t="s">
        <v>1279</v>
      </c>
    </row>
    <row r="175" spans="1:1" x14ac:dyDescent="0.25">
      <c r="A175" s="108" t="s">
        <v>1273</v>
      </c>
    </row>
    <row r="176" spans="1:1" x14ac:dyDescent="0.25">
      <c r="A176" s="108" t="s">
        <v>1217</v>
      </c>
    </row>
    <row r="177" spans="1:3" x14ac:dyDescent="0.25">
      <c r="A177" s="108"/>
    </row>
    <row r="178" spans="1:3" x14ac:dyDescent="0.25">
      <c r="A178" s="108"/>
    </row>
    <row r="179" spans="1:3" x14ac:dyDescent="0.25">
      <c r="A179" s="108"/>
    </row>
    <row r="180" spans="1:3" x14ac:dyDescent="0.25">
      <c r="A180" s="108"/>
    </row>
    <row r="181" spans="1:3" x14ac:dyDescent="0.25">
      <c r="A181" s="108"/>
    </row>
    <row r="182" spans="1:3" x14ac:dyDescent="0.25">
      <c r="A182" s="108"/>
    </row>
    <row r="183" spans="1:3" x14ac:dyDescent="0.25">
      <c r="A183" s="109" t="s">
        <v>1280</v>
      </c>
    </row>
    <row r="184" spans="1:3" x14ac:dyDescent="0.25">
      <c r="A184" s="108" t="s">
        <v>1281</v>
      </c>
    </row>
    <row r="185" spans="1:3" x14ac:dyDescent="0.25">
      <c r="A185" s="108" t="s">
        <v>114</v>
      </c>
      <c r="B185" s="108" t="s">
        <v>1282</v>
      </c>
    </row>
    <row r="186" spans="1:3" x14ac:dyDescent="0.25">
      <c r="A186" s="108" t="s">
        <v>1149</v>
      </c>
      <c r="C186" s="108">
        <v>0.5</v>
      </c>
    </row>
    <row r="187" spans="1:3" x14ac:dyDescent="0.25">
      <c r="A187" s="108" t="s">
        <v>1150</v>
      </c>
      <c r="C187" s="108">
        <v>0.5</v>
      </c>
    </row>
    <row r="188" spans="1:3" x14ac:dyDescent="0.25">
      <c r="A188" s="108" t="s">
        <v>1151</v>
      </c>
      <c r="C188" s="108">
        <v>1.1000000000000001</v>
      </c>
    </row>
    <row r="189" spans="1:3" x14ac:dyDescent="0.25">
      <c r="A189" s="108" t="s">
        <v>1157</v>
      </c>
      <c r="C189" s="108">
        <v>1.1000000000000001</v>
      </c>
    </row>
    <row r="190" spans="1:3" x14ac:dyDescent="0.25">
      <c r="A190" s="108" t="s">
        <v>1158</v>
      </c>
      <c r="C190" s="108">
        <v>1.1000000000000001</v>
      </c>
    </row>
    <row r="191" spans="1:3" x14ac:dyDescent="0.25">
      <c r="A191" s="108" t="s">
        <v>1159</v>
      </c>
      <c r="C191" s="108">
        <v>1.5</v>
      </c>
    </row>
    <row r="192" spans="1:3" x14ac:dyDescent="0.25">
      <c r="A192" s="108" t="s">
        <v>688</v>
      </c>
      <c r="C192" s="108">
        <v>1.1000000000000001</v>
      </c>
    </row>
    <row r="193" spans="1:3" x14ac:dyDescent="0.25">
      <c r="A193" s="108" t="s">
        <v>690</v>
      </c>
      <c r="C193" s="108">
        <v>0.5</v>
      </c>
    </row>
    <row r="194" spans="1:3" x14ac:dyDescent="0.25">
      <c r="A194" s="108" t="s">
        <v>1161</v>
      </c>
      <c r="C194" s="108">
        <v>0.5</v>
      </c>
    </row>
    <row r="195" spans="1:3" x14ac:dyDescent="0.25">
      <c r="A195" s="108" t="s">
        <v>1162</v>
      </c>
      <c r="C195" s="108">
        <v>1.1000000000000001</v>
      </c>
    </row>
    <row r="196" spans="1:3" x14ac:dyDescent="0.25">
      <c r="A196" s="108" t="s">
        <v>20</v>
      </c>
      <c r="B196" s="108">
        <v>1.1000000000000001</v>
      </c>
    </row>
    <row r="197" spans="1:3" x14ac:dyDescent="0.25">
      <c r="A197" s="108" t="s">
        <v>1163</v>
      </c>
      <c r="B197" s="108">
        <v>1.3</v>
      </c>
    </row>
    <row r="198" spans="1:3" x14ac:dyDescent="0.25">
      <c r="A198" s="108" t="s">
        <v>1165</v>
      </c>
      <c r="B198" s="108">
        <v>0.5</v>
      </c>
    </row>
    <row r="199" spans="1:3" x14ac:dyDescent="0.25">
      <c r="A199" s="108" t="s">
        <v>689</v>
      </c>
      <c r="C199" s="108">
        <v>0.5</v>
      </c>
    </row>
    <row r="200" spans="1:3" x14ac:dyDescent="0.25">
      <c r="A200" s="108" t="s">
        <v>1176</v>
      </c>
      <c r="C200" s="108">
        <v>0.5</v>
      </c>
    </row>
    <row r="201" spans="1:3" x14ac:dyDescent="0.25">
      <c r="A201" s="108" t="s">
        <v>1167</v>
      </c>
      <c r="C201" s="108">
        <v>0.5</v>
      </c>
    </row>
    <row r="202" spans="1:3" x14ac:dyDescent="0.25">
      <c r="A202" s="108" t="s">
        <v>1168</v>
      </c>
      <c r="B202" s="108">
        <v>0.5</v>
      </c>
    </row>
    <row r="203" spans="1:3" x14ac:dyDescent="0.25">
      <c r="A203" s="108" t="s">
        <v>29</v>
      </c>
      <c r="B203" s="108">
        <v>0.5</v>
      </c>
    </row>
    <row r="204" spans="1:3" x14ac:dyDescent="0.25">
      <c r="A204" s="108" t="s">
        <v>1283</v>
      </c>
      <c r="B204" s="108" t="s">
        <v>1170</v>
      </c>
    </row>
    <row r="205" spans="1:3" x14ac:dyDescent="0.25">
      <c r="A205" s="108" t="s">
        <v>1284</v>
      </c>
      <c r="B205" s="108" t="s">
        <v>1285</v>
      </c>
    </row>
    <row r="206" spans="1:3" x14ac:dyDescent="0.25">
      <c r="A206" s="108" t="s">
        <v>1173</v>
      </c>
      <c r="B206" s="108" t="s">
        <v>1174</v>
      </c>
    </row>
    <row r="207" spans="1:3" x14ac:dyDescent="0.25">
      <c r="A207" s="108" t="s">
        <v>1286</v>
      </c>
    </row>
    <row r="208" spans="1:3" x14ac:dyDescent="0.25">
      <c r="A208" s="108" t="s">
        <v>1152</v>
      </c>
    </row>
    <row r="209" spans="1:1" x14ac:dyDescent="0.25">
      <c r="A209" s="108" t="s">
        <v>1153</v>
      </c>
    </row>
    <row r="210" spans="1:1" x14ac:dyDescent="0.25">
      <c r="A210" s="108" t="s">
        <v>1154</v>
      </c>
    </row>
    <row r="211" spans="1:1" x14ac:dyDescent="0.25">
      <c r="A211" s="108"/>
    </row>
    <row r="212" spans="1:1" x14ac:dyDescent="0.25">
      <c r="A212" s="108" t="s">
        <v>1287</v>
      </c>
    </row>
    <row r="213" spans="1:1" x14ac:dyDescent="0.25">
      <c r="A213" s="108" t="s">
        <v>1288</v>
      </c>
    </row>
    <row r="214" spans="1:1" x14ac:dyDescent="0.25">
      <c r="A214" s="108"/>
    </row>
    <row r="215" spans="1:1" x14ac:dyDescent="0.25">
      <c r="A215" s="108" t="s">
        <v>1482</v>
      </c>
    </row>
    <row r="216" spans="1:1" x14ac:dyDescent="0.25">
      <c r="A216" s="108" t="s">
        <v>1483</v>
      </c>
    </row>
    <row r="217" spans="1:1" x14ac:dyDescent="0.25">
      <c r="A217" s="108" t="s">
        <v>1479</v>
      </c>
    </row>
    <row r="218" spans="1:1" x14ac:dyDescent="0.25">
      <c r="A218" s="108" t="s">
        <v>1480</v>
      </c>
    </row>
    <row r="219" spans="1:1" x14ac:dyDescent="0.25">
      <c r="A219" s="108" t="s">
        <v>1481</v>
      </c>
    </row>
  </sheetData>
  <pageMargins left="0.7" right="0.7" top="0.75" bottom="0.75" header="0.3" footer="0.3"/>
  <pageSetup paperSize="9"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E 8 E A A B Q S w M E F A A C A A g A b 3 p p U 5 E r t K a l A A A A 9 Q A A A B I A H A B D b 2 5 m a W c v U G F j a 2 F n Z S 5 4 b W w g o h g A K K A U A A A A A A A A A A A A A A A A A A A A A A A A A A A A h Y + x D o I w G I R f h X S n L T U m S H 7 K o J u S m J g Y 1 6 Z U a I R i a L G 8 m 4 O P 5 C u I U d T N 8 b 6 7 S + 7 u 1 x t k Q 1 M H F 9 V Z 3 Z o U R Z i i Q B n Z F t q U K e r d M Y x R x m E r 5 E m U K h j D x i a D 1 S m q n D s n h H j v s Z / h t i s J o z Q i h 3 y z k 5 V q R K i N d c J I h T 6 t 4 n 8 L c d i / x n C G F x T P Y 4 Y p k I l B r s 3 X Z + P c p / s D Y d n X r u 8 U L 0 S 4 W g O Z J J D 3 B f 4 A U E s D B B Q A A g A I A G 9 6 a V 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e m l T w c Y V m E g B A A B i B A A A E w A c A E Z v c m 1 1 b G F z L 1 N l Y 3 R p b 2 4 x L m 0 g o h g A K K A U A A A A A A A A A A A A A A A A A A A A A A A A A A A A 7 V L B a s J A E L 0 H 8 g / L e o k Q B E v p R a R U 2 4 M U L L S B H s T D x p 3 U k M 1 s 2 W y K E r z 2 m 7 z 7 Y x 2 z w a a m / k B p L k v m z X u z s + 8 V s L K p R v b i z u H I 9 3 y v W A s D k k U i B j V k Y 6 b A + h 6 j 7 z F V E q j w s F m B G k x L Y w D t q z Z Z r H U W 9 K v F X O Q w 5 o 7 I l 7 v F V K O l l m X o + D 1 + + E R p w D K 7 f Q d O S t S q Y B A Z g U W i T T 7 V q s w x I r A I 6 m F h V f G 5 + E A e 1 h R m Y W N 3 I a v 4 X Z I I J Y v E i O x 4 8 S 6 O V i i q z t D e X A + O i n V 5 A m t N s q a e f 8 6 J D v s c U 3 z r A D O k t U E p M K y U c N v B J / R c 1 E F Y d + L 9 N r 4 E N b Q U 5 e k u W O Y x m B a x D Q r c u t 0 M C N V I n r M c 9 o v k r n 8 y 4 S m X h 3 1 s g W V a a U Q w 3 0 4 8 A 5 K F z o Y i O P P r a E Z 7 H f f D S d r 3 U r y s 3 g 5 V r 0 k H C 6 7 6 / D 9 b f y V b 7 Q D 8 8 G H 0 B V B L A Q I t A B Q A A g A I A G 9 6 a V O R K 7 S m p Q A A A P U A A A A S A A A A A A A A A A A A A A A A A A A A A A B D b 2 5 m a W c v U G F j a 2 F n Z S 5 4 b W x Q S w E C L Q A U A A I A C A B v e m l T D 8 r p q 6 Q A A A D p A A A A E w A A A A A A A A A A A A A A A A D x A A A A W 0 N v b n R l b n R f V H l w Z X N d L n h t b F B L A Q I t A B Q A A g A I A G 9 6 a V P B x h W Y S A E A A G I E A A A T A A A A A A A A A A A A A A A A A O I B A A B G b 3 J t d W x h c y 9 T Z W N 0 a W 9 u M S 5 t U E s F B g A A A A A D A A M A w g A A A H c 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u I a A A A A A A A A w B o 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U Y W J l b D 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T E w M y I g L z 4 8 R W 5 0 c n k g V H l w Z T 0 i R m l s b E V y c m 9 y Q 2 9 k Z S I g V m F s d W U 9 I n N V b m t u b 3 d u I i A v P j x F b n R y e S B U e X B l P S J G a W x s R X J y b 3 J D b 3 V u d C I g V m F s d W U 9 I m w w I i A v P j x F b n R y e S B U e X B l P S J G a W x s T G F z d F V w Z G F 0 Z W Q i I F Z h b H V l P S J k M j A y M S 0 x M S 0 w O V Q x M D o x N z o w O S 4 0 O T k 5 M j Y 0 W i I g L z 4 8 R W 5 0 c n k g V H l w Z T 0 i R m l s b E N v b H V t b l R 5 c G V z I i B W Y W x 1 Z T 0 i c 0 J n W U R C Z 1 l H Q X d N R k F B V U Y i I C 8 + P E V u d H J 5 I F R 5 c G U 9 I k Z p b G x D b 2 x 1 b W 5 O Y W 1 l c y I g V m F s d W U 9 I n N b J n F 1 b 3 Q 7 T m F 2 b i Z x d W 9 0 O y w m c X V v d D t B Z m Z h b G R z Z n J h a 3 R p b 2 4 m c X V v d D s s J n F 1 b 3 Q 7 Q W 5 0 Y W w m c X V v d D s s J n F 1 b 3 Q 7 Q m V o b 2 x k Z X J 0 e X B l J n F 1 b 3 Q 7 L C Z x d W 9 0 O 1 T D u G 1 u a W 5 n J n F 1 b 3 Q 7 L C Z x d W 9 0 O 0 l u Z G U g Z W x s Z X I g d W R l P y Z x d W 9 0 O y w m c X V v d D t C c m V k Z G U g d W R l J n F 1 b 3 Q 7 L C Z x d W 9 0 O 0 R 5 Y m R l J n F 1 b 3 Q 7 L C Z x d W 9 0 O 0 J y Z W R k Z S B p b m R l J n F 1 b 3 Q 7 L C Z x d W 9 0 O 0 R 5 Y m R l I G l u Z G U m c X V v d D s s J n F 1 b 3 Q 7 Q X J l Y W w g d W R l J n F 1 b 3 Q 7 L C Z x d W 9 0 O 0 F y Z W F s I G l u Z G U m c X V v d D t d I i A v P j x F b n R y e S B U e X B l P S J G a W x s U 3 R h d H V z I i B W Y W x 1 Z T 0 i c 0 N v b X B s Z X R l I i A v P j x F b n R y e S B U e X B l P S J S Z W x h d G l v b n N o a X B J b m Z v Q 2 9 u d G F p b m V y I i B W Y W x 1 Z T 0 i c 3 s m c X V v d D t j b 2 x 1 b W 5 D b 3 V u d C Z x d W 9 0 O z o x M i w m c X V v d D t r Z X l D b 2 x 1 b W 5 O Y W 1 l c y Z x d W 9 0 O z p b X S w m c X V v d D t x d W V y e V J l b G F 0 a W 9 u c 2 h p c H M m c X V v d D s 6 W 1 0 s J n F 1 b 3 Q 7 Y 2 9 s d W 1 u S W R l b n R p d G l l c y Z x d W 9 0 O z p b J n F 1 b 3 Q 7 U 2 V j d G l v b j E v V G F i Z W w x L 8 O G b m R y Z X Q g d H l w Z S 5 7 T m F 2 b i w w f S Z x d W 9 0 O y w m c X V v d D t T Z W N 0 a W 9 u M S 9 U Y W J l b D E v w 4 Z u Z H J l d C B 0 e X B l L n t B Z m Z h b G R z Z n J h a 3 R p b 2 4 s M X 0 m c X V v d D s s J n F 1 b 3 Q 7 U 2 V j d G l v b j E v V G F i Z W w x L 8 O G b m R y Z X Q g d H l w Z S 5 7 Q W 5 0 Y W w s M n 0 m c X V v d D s s J n F 1 b 3 Q 7 U 2 V j d G l v b j E v V G F i Z W w x L 8 O G b m R y Z X Q g d H l w Z S 5 7 Q m V o b 2 x k Z X J 0 e X B l L D N 9 J n F 1 b 3 Q 7 L C Z x d W 9 0 O 1 N l Y 3 R p b 2 4 x L 1 R h Y m V s M S / D h m 5 k c m V 0 I H R 5 c G U u e 1 T D u G 1 u a W 5 n L D R 9 J n F 1 b 3 Q 7 L C Z x d W 9 0 O 1 N l Y 3 R p b 2 4 x L 1 R h Y m V s M S / D h m 5 k c m V 0 I H R 5 c G U u e 0 l u Z G U g Z W x s Z X I g d W R l P y w 1 f S Z x d W 9 0 O y w m c X V v d D t T Z W N 0 a W 9 u M S 9 U Y W J l b D E v w 4 Z u Z H J l d C B 0 e X B l L n t C c m V k Z G U g d W R l L D Z 9 J n F 1 b 3 Q 7 L C Z x d W 9 0 O 1 N l Y 3 R p b 2 4 x L 1 R h Y m V s M S / D h m 5 k c m V 0 I H R 5 c G U u e 0 R 5 Y m R l I H V k Z S w 3 f S Z x d W 9 0 O y w m c X V v d D t T Z W N 0 a W 9 u M S 9 U Y W J l b D E v w 4 Z u Z H J l d C B 0 e X B l L n t C c m V k Z G U g a W 5 k Z S w 4 f S Z x d W 9 0 O y w m c X V v d D t T Z W N 0 a W 9 u M S 9 U Y W J l b D E v w 4 Z u Z H J l d C B 0 e X B l L n t E e W J k Z S B p b m R l L D l 9 J n F 1 b 3 Q 7 L C Z x d W 9 0 O 1 N l Y 3 R p b 2 4 x L 1 R h Y m V s M S / D h m 5 k c m V 0 I H R 5 c G U u e 0 F y Z W F s I H V k Z S w x M H 0 m c X V v d D s s J n F 1 b 3 Q 7 U 2 V j d G l v b j E v V G F i Z W w x L 8 O G b m R y Z X Q g d H l w Z S 5 7 Q X J l Y W w g a W 5 k Z S w x M X 0 m c X V v d D t d L C Z x d W 9 0 O 0 N v b H V t b k N v d W 5 0 J n F 1 b 3 Q 7 O j E y L C Z x d W 9 0 O 0 t l e U N v b H V t b k 5 h b W V z J n F 1 b 3 Q 7 O l t d L C Z x d W 9 0 O 0 N v b H V t b k l k Z W 5 0 a X R p Z X M m c X V v d D s 6 W y Z x d W 9 0 O 1 N l Y 3 R p b 2 4 x L 1 R h Y m V s M S / D h m 5 k c m V 0 I H R 5 c G U u e 0 5 h d m 4 s M H 0 m c X V v d D s s J n F 1 b 3 Q 7 U 2 V j d G l v b j E v V G F i Z W w x L 8 O G b m R y Z X Q g d H l w Z S 5 7 Q W Z m Y W x k c 2 Z y Y W t 0 a W 9 u L D F 9 J n F 1 b 3 Q 7 L C Z x d W 9 0 O 1 N l Y 3 R p b 2 4 x L 1 R h Y m V s M S / D h m 5 k c m V 0 I H R 5 c G U u e 0 F u d G F s L D J 9 J n F 1 b 3 Q 7 L C Z x d W 9 0 O 1 N l Y 3 R p b 2 4 x L 1 R h Y m V s M S / D h m 5 k c m V 0 I H R 5 c G U u e 0 J l a G 9 s Z G V y d H l w Z S w z f S Z x d W 9 0 O y w m c X V v d D t T Z W N 0 a W 9 u M S 9 U Y W J l b D E v w 4 Z u Z H J l d C B 0 e X B l L n t U w 7 h t b m l u Z y w 0 f S Z x d W 9 0 O y w m c X V v d D t T Z W N 0 a W 9 u M S 9 U Y W J l b D E v w 4 Z u Z H J l d C B 0 e X B l L n t J b m R l I G V s b G V y I H V k Z T 8 s N X 0 m c X V v d D s s J n F 1 b 3 Q 7 U 2 V j d G l v b j E v V G F i Z W w x L 8 O G b m R y Z X Q g d H l w Z S 5 7 Q n J l Z G R l I H V k Z S w 2 f S Z x d W 9 0 O y w m c X V v d D t T Z W N 0 a W 9 u M S 9 U Y W J l b D E v w 4 Z u Z H J l d C B 0 e X B l L n t E e W J k Z S B 1 Z G U s N 3 0 m c X V v d D s s J n F 1 b 3 Q 7 U 2 V j d G l v b j E v V G F i Z W w x L 8 O G b m R y Z X Q g d H l w Z S 5 7 Q n J l Z G R l I G l u Z G U s O H 0 m c X V v d D s s J n F 1 b 3 Q 7 U 2 V j d G l v b j E v V G F i Z W w x L 8 O G b m R y Z X Q g d H l w Z S 5 7 R H l i Z G U g a W 5 k Z S w 5 f S Z x d W 9 0 O y w m c X V v d D t T Z W N 0 a W 9 u M S 9 U Y W J l b D E v w 4 Z u Z H J l d C B 0 e X B l L n t B c m V h b C B 1 Z G U s M T B 9 J n F 1 b 3 Q 7 L C Z x d W 9 0 O 1 N l Y 3 R p b 2 4 x L 1 R h Y m V s M S / D h m 5 k c m V 0 I H R 5 c G U u e 0 F y Z W F s I G l u Z G U s M T F 9 J n F 1 b 3 Q 7 X S w m c X V v d D t S Z W x h d G l v b n N o a X B J b m Z v J n F 1 b 3 Q 7 O l t d f S I g L z 4 8 L 1 N 0 Y W J s Z U V u d H J p Z X M + P C 9 J d G V t P j x J d G V t P j x J d G V t T G 9 j Y X R p b 2 4 + P E l 0 Z W 1 U e X B l P k Z v c m 1 1 b G E 8 L 0 l 0 Z W 1 U e X B l P j x J d G V t U G F 0 a D 5 T Z W N 0 a W 9 u M S 9 U Y W J l b D E v S 2 l s Z G U 8 L 0 l 0 Z W 1 Q Y X R o P j w v S X R l b U x v Y 2 F 0 a W 9 u P j x T d G F i b G V F b n R y a W V z I C 8 + P C 9 J d G V t P j x J d G V t P j x J d G V t T G 9 j Y X R p b 2 4 + P E l 0 Z W 1 U e X B l P k Z v c m 1 1 b G E 8 L 0 l 0 Z W 1 U e X B l P j x J d G V t U G F 0 a D 5 T Z W N 0 a W 9 u M S 9 U Y W J l b D E v J U M z J T g 2 b m R y Z X Q l M j B 0 e X B l P C 9 J d G V t U G F 0 a D 4 8 L 0 l 0 Z W 1 M b 2 N h d G l v b j 4 8 U 3 R h Y m x l R W 5 0 c m l l c y A v P j w v S X R l b T 4 8 S X R l b T 4 8 S X R l b U x v Y 2 F 0 a W 9 u P j x J d G V t V H l w Z T 5 G b 3 J t d W x h P C 9 J d G V t V H l w Z T 4 8 S X R l b V B h d G g + U 2 V j d G l v b j E v V G F i Z W w x L 0 9 t Z C V D M y V C O G J 0 Z S U y M G t v b G 9 u b m V y P C 9 J d G V t U G F 0 a D 4 8 L 0 l 0 Z W 1 M b 2 N h d G l v b j 4 8 U 3 R h Y m x l R W 5 0 c m l l c y A v P j w v S X R l b T 4 8 S X R l b T 4 8 S X R l b U x v Y 2 F 0 a W 9 u P j x J d G V t V H l w Z T 5 G b 3 J t d W x h P C 9 J d G V t V H l w Z T 4 8 S X R l b V B h d G g + U 2 V j d G l v b j E v V G F i Z W w x 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E x M D M i I C 8 + P E V u d H J 5 I F R 5 c G U 9 I k Z p b G x F c n J v c k N v Z G U i I F Z h b H V l P S J z V W 5 r b m 9 3 b i I g L z 4 8 R W 5 0 c n k g V H l w Z T 0 i R m l s b E V y c m 9 y Q 2 9 1 b n Q i I F Z h b H V l P S J s M C I g L z 4 8 R W 5 0 c n k g V H l w Z T 0 i R m l s b E x h c 3 R V c G R h d G V k I i B W Y W x 1 Z T 0 i Z D I w M j E t M T E t M D l U M T A 6 M j I 6 M j Q u M D c y N j E 1 N F o i I C 8 + P E V u d H J 5 I F R 5 c G U 9 I k Z p b G x D b 2 x 1 b W 5 U e X B l c y I g V m F s d W U 9 I n N C Z 1 l E Q m d Z R 0 F 3 T U Z B Q V V G I i A v P j x F b n R y e S B U e X B l P S J G a W x s Q 2 9 s d W 1 u T m F t Z X M i I F Z h b H V l P S J z W y Z x d W 9 0 O 0 5 h d m 4 m c X V v d D s s J n F 1 b 3 Q 7 Q W Z m Y W x k c 2 Z y Y W t 0 a W 9 u J n F 1 b 3 Q 7 L C Z x d W 9 0 O 0 F u d G F s J n F 1 b 3 Q 7 L C Z x d W 9 0 O 0 J l a G 9 s Z G V y d H l w Z S Z x d W 9 0 O y w m c X V v d D t U w 7 h t b m l u Z y Z x d W 9 0 O y w m c X V v d D t J b m R l I G V s b G V y I H V k Z T 8 m c X V v d D s s J n F 1 b 3 Q 7 Q n J l Z G R l I H V k Z S Z x d W 9 0 O y w m c X V v d D t E e W J k Z S B 1 Z G U m c X V v d D s s J n F 1 b 3 Q 7 Q n J l Z G R l I G l u Z G U m c X V v d D s s J n F 1 b 3 Q 7 R H l i Z G U g a W 5 k Z S Z x d W 9 0 O y w m c X V v d D t B c m V h b C B 1 Z G U m c X V v d D s s J n F 1 b 3 Q 7 Q X J l Y W w g a W 5 k Z S Z x d W 9 0 O 1 0 i I C 8 + P E V u d H J 5 I F R 5 c G U 9 I k Z p b G x T d G F 0 d X M i I F Z h b H V l P S J z Q 2 9 t c G x l d G U i I C 8 + P E V u d H J 5 I F R 5 c G U 9 I l J l b G F 0 a W 9 u c 2 h p c E l u Z m 9 D b 2 5 0 Y W l u Z X I i I F Z h b H V l P S J z e y Z x d W 9 0 O 2 N v b H V t b k N v d W 5 0 J n F 1 b 3 Q 7 O j E y L C Z x d W 9 0 O 2 t l e U N v b H V t b k 5 h b W V z J n F 1 b 3 Q 7 O l t d L C Z x d W 9 0 O 3 F 1 Z X J 5 U m V s Y X R p b 2 5 z a G l w c y Z x d W 9 0 O z p b X S w m c X V v d D t j b 2 x 1 b W 5 J Z G V u d G l 0 a W V z J n F 1 b 3 Q 7 O l s m c X V v d D t T Z W N 0 a W 9 u M S 9 U Y W J l b D E g K D I p L 8 O G b m R y Z X Q g d H l w Z S 5 7 T m F 2 b i w w f S Z x d W 9 0 O y w m c X V v d D t T Z W N 0 a W 9 u M S 9 U Y W J l b D E g K D I p L 8 O G b m R y Z X Q g d H l w Z S 5 7 Q W Z m Y W x k c 2 Z y Y W t 0 a W 9 u L D F 9 J n F 1 b 3 Q 7 L C Z x d W 9 0 O 1 N l Y 3 R p b 2 4 x L 1 R h Y m V s M S A o M i k v w 4 Z u Z H J l d C B 0 e X B l L n t B b n R h b C w y f S Z x d W 9 0 O y w m c X V v d D t T Z W N 0 a W 9 u M S 9 U Y W J l b D E g K D I p L 8 O G b m R y Z X Q g d H l w Z S 5 7 Q m V o b 2 x k Z X J 0 e X B l L D N 9 J n F 1 b 3 Q 7 L C Z x d W 9 0 O 1 N l Y 3 R p b 2 4 x L 1 R h Y m V s M S A o M i k v w 4 Z u Z H J l d C B 0 e X B l L n t U w 7 h t b m l u Z y w 0 f S Z x d W 9 0 O y w m c X V v d D t T Z W N 0 a W 9 u M S 9 U Y W J l b D E g K D I p L 8 O G b m R y Z X Q g d H l w Z S 5 7 S W 5 k Z S B l b G x l c i B 1 Z G U / L D V 9 J n F 1 b 3 Q 7 L C Z x d W 9 0 O 1 N l Y 3 R p b 2 4 x L 1 R h Y m V s M S A o M i k v w 4 Z u Z H J l d C B 0 e X B l L n t C c m V k Z G U g d W R l L D Z 9 J n F 1 b 3 Q 7 L C Z x d W 9 0 O 1 N l Y 3 R p b 2 4 x L 1 R h Y m V s M S A o M i k v w 4 Z u Z H J l d C B 0 e X B l L n t E e W J k Z S B 1 Z G U s N 3 0 m c X V v d D s s J n F 1 b 3 Q 7 U 2 V j d G l v b j E v V G F i Z W w x I C g y K S / D h m 5 k c m V 0 I H R 5 c G U u e 0 J y Z W R k Z S B p b m R l L D h 9 J n F 1 b 3 Q 7 L C Z x d W 9 0 O 1 N l Y 3 R p b 2 4 x L 1 R h Y m V s M S A o M i k v w 4 Z u Z H J l d C B 0 e X B l L n t E e W J k Z S B p b m R l L D l 9 J n F 1 b 3 Q 7 L C Z x d W 9 0 O 1 N l Y 3 R p b 2 4 x L 1 R h Y m V s M S A o M i k v w 4 Z u Z H J l d C B 0 e X B l L n t B c m V h b C B 1 Z G U s M T B 9 J n F 1 b 3 Q 7 L C Z x d W 9 0 O 1 N l Y 3 R p b 2 4 x L 1 R h Y m V s M S A o M i k v w 4 Z u Z H J l d C B 0 e X B l L n t B c m V h b C B p b m R l L D E x f S Z x d W 9 0 O 1 0 s J n F 1 b 3 Q 7 Q 2 9 s d W 1 u Q 2 9 1 b n Q m c X V v d D s 6 M T I s J n F 1 b 3 Q 7 S 2 V 5 Q 2 9 s d W 1 u T m F t Z X M m c X V v d D s 6 W 1 0 s J n F 1 b 3 Q 7 Q 2 9 s d W 1 u S W R l b n R p d G l l c y Z x d W 9 0 O z p b J n F 1 b 3 Q 7 U 2 V j d G l v b j E v V G F i Z W w x I C g y K S / D h m 5 k c m V 0 I H R 5 c G U u e 0 5 h d m 4 s M H 0 m c X V v d D s s J n F 1 b 3 Q 7 U 2 V j d G l v b j E v V G F i Z W w x I C g y K S / D h m 5 k c m V 0 I H R 5 c G U u e 0 F m Z m F s Z H N m c m F r d G l v b i w x f S Z x d W 9 0 O y w m c X V v d D t T Z W N 0 a W 9 u M S 9 U Y W J l b D E g K D I p L 8 O G b m R y Z X Q g d H l w Z S 5 7 Q W 5 0 Y W w s M n 0 m c X V v d D s s J n F 1 b 3 Q 7 U 2 V j d G l v b j E v V G F i Z W w x I C g y K S / D h m 5 k c m V 0 I H R 5 c G U u e 0 J l a G 9 s Z G V y d H l w Z S w z f S Z x d W 9 0 O y w m c X V v d D t T Z W N 0 a W 9 u M S 9 U Y W J l b D E g K D I p L 8 O G b m R y Z X Q g d H l w Z S 5 7 V M O 4 b W 5 p b m c s N H 0 m c X V v d D s s J n F 1 b 3 Q 7 U 2 V j d G l v b j E v V G F i Z W w x I C g y K S / D h m 5 k c m V 0 I H R 5 c G U u e 0 l u Z G U g Z W x s Z X I g d W R l P y w 1 f S Z x d W 9 0 O y w m c X V v d D t T Z W N 0 a W 9 u M S 9 U Y W J l b D E g K D I p L 8 O G b m R y Z X Q g d H l w Z S 5 7 Q n J l Z G R l I H V k Z S w 2 f S Z x d W 9 0 O y w m c X V v d D t T Z W N 0 a W 9 u M S 9 U Y W J l b D E g K D I p L 8 O G b m R y Z X Q g d H l w Z S 5 7 R H l i Z G U g d W R l L D d 9 J n F 1 b 3 Q 7 L C Z x d W 9 0 O 1 N l Y 3 R p b 2 4 x L 1 R h Y m V s M S A o M i k v w 4 Z u Z H J l d C B 0 e X B l L n t C c m V k Z G U g a W 5 k Z S w 4 f S Z x d W 9 0 O y w m c X V v d D t T Z W N 0 a W 9 u M S 9 U Y W J l b D E g K D I p L 8 O G b m R y Z X Q g d H l w Z S 5 7 R H l i Z G U g a W 5 k Z S w 5 f S Z x d W 9 0 O y w m c X V v d D t T Z W N 0 a W 9 u M S 9 U Y W J l b D E g K D I p L 8 O G b m R y Z X Q g d H l w Z S 5 7 Q X J l Y W w g d W R l L D E w f S Z x d W 9 0 O y w m c X V v d D t T Z W N 0 a W 9 u M S 9 U Y W J l b D E g K D I p L 8 O G b m R y Z X Q g d H l w Z S 5 7 Q X J l Y W w g a W 5 k Z S w x M X 0 m c X V v d D t d L C Z x d W 9 0 O 1 J l b G F 0 a W 9 u c 2 h p c E l u Z m 8 m c X V v d D s 6 W 1 1 9 I i A v P j w v U 3 R h Y m x l R W 5 0 c m l l c z 4 8 L 0 l 0 Z W 0 + P E l 0 Z W 0 + P E l 0 Z W 1 M b 2 N h d G l v b j 4 8 S X R l b V R 5 c G U + R m 9 y b X V s Y T w v S X R l b V R 5 c G U + P E l 0 Z W 1 Q Y X R o P l N l Y 3 R p b 2 4 x L 1 R h Y m V s M S U y M C g y K S 9 L a W x k Z T w v S X R l b V B h d G g + P C 9 J d G V t T G 9 j Y X R p b 2 4 + P F N 0 Y W J s Z U V u d H J p Z X M g L z 4 8 L 0 l 0 Z W 0 + P E l 0 Z W 0 + P E l 0 Z W 1 M b 2 N h d G l v b j 4 8 S X R l b V R 5 c G U + R m 9 y b X V s Y T w v S X R l b V R 5 c G U + P E l 0 Z W 1 Q Y X R o P l N l Y 3 R p b 2 4 x L 1 R h Y m V s M S U y M C g y K S 8 l Q z M l O D Z u Z H J l d C U y M H R 5 c G U 8 L 0 l 0 Z W 1 Q Y X R o P j w v S X R l b U x v Y 2 F 0 a W 9 u P j x T d G F i b G V F b n R y a W V z I C 8 + P C 9 J d G V t P j w v S X R l b X M + P C 9 M b 2 N h b F B h Y 2 t h Z 2 V N Z X R h Z G F 0 Y U Z p b G U + F g A A A F B L B Q Y A A A A A A A A A A A A A A A A A A A A A A A D a A A A A A Q A A A N C M n d 8 B F d E R j H o A w E / C l + s B A A A A M Q + r b L M t v k S X p m W m C v L z P g A A A A A C A A A A A A A D Z g A A w A A A A B A A A A A J / Z m Y / i g u x K F q 2 R + g J V R Q A A A A A A S A A A C g A A A A E A A A A G V r Z 2 E A + c R 2 K w u Y l V s t / 1 d Q A A A A T 2 m W d F 3 K 9 y s w u r T n f s 9 6 R V g l H p Z i S q m V r f P E 8 O I R B m 1 O X u E y 6 V 0 Z z D C 0 V z H w 2 u m n Y 7 w 4 N s G 2 / k K g v 7 H Z K H 7 C s 8 x A 2 D 2 7 s I k N n G N l 7 w V b B H I U A A A A 7 5 j C 7 S W r d D r o c S 3 N m 3 Z o x S I k H G I = < / D a t a M a s h u p > 
</file>

<file path=customXml/item2.xml><?xml version="1.0" encoding="utf-8"?>
<p:properties xmlns:p="http://schemas.microsoft.com/office/2006/metadata/properties" xmlns:xsi="http://www.w3.org/2001/XMLSchema-instance" xmlns:pc="http://schemas.microsoft.com/office/infopath/2007/PartnerControls">
  <documentManagement>
    <k485bf92113f45e8af73aaa8ccb782c2 xmlns="03945ab1-a89c-4beb-88dc-eeca560cd8c1">
      <Terms xmlns="http://schemas.microsoft.com/office/infopath/2007/PartnerControls"/>
    </k485bf92113f45e8af73aaa8ccb782c2>
    <TaxCatchAll xmlns="0dd46b0f-e2c7-4a31-a61e-54a1e81a6d74"/>
  </documentManagement>
</p:properties>
</file>

<file path=customXml/item3.xml><?xml version="1.0" encoding="utf-8"?>
<ct:contentTypeSchema xmlns:ct="http://schemas.microsoft.com/office/2006/metadata/contentType" xmlns:ma="http://schemas.microsoft.com/office/2006/metadata/properties/metaAttributes" ct:_="" ma:_="" ma:contentTypeName="KKExcel" ma:contentTypeID="0x010100C19F3EF810FA4FA0A2F094BC81F83BF7002920E51BCC9C4D2E903F3D65ED60280500C25BC0F6E1E2C24CAD1791D1B0FCABAC" ma:contentTypeVersion="3" ma:contentTypeDescription="Opret et nyt dokument." ma:contentTypeScope="" ma:versionID="5cb6d93c130193dad73fdceb3afe11fa">
  <xsd:schema xmlns:xsd="http://www.w3.org/2001/XMLSchema" xmlns:xs="http://www.w3.org/2001/XMLSchema" xmlns:p="http://schemas.microsoft.com/office/2006/metadata/properties" xmlns:ns2="03945ab1-a89c-4beb-88dc-eeca560cd8c1" xmlns:ns3="0dd46b0f-e2c7-4a31-a61e-54a1e81a6d74" targetNamespace="http://schemas.microsoft.com/office/2006/metadata/properties" ma:root="true" ma:fieldsID="5da2888b4cf4991eda6313e86e2325a0" ns2:_="" ns3:_="">
    <xsd:import namespace="03945ab1-a89c-4beb-88dc-eeca560cd8c1"/>
    <xsd:import namespace="0dd46b0f-e2c7-4a31-a61e-54a1e81a6d74"/>
    <xsd:element name="properties">
      <xsd:complexType>
        <xsd:sequence>
          <xsd:element name="documentManagement">
            <xsd:complexType>
              <xsd:all>
                <xsd:element ref="ns2:k485bf92113f45e8af73aaa8ccb782c2"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945ab1-a89c-4beb-88dc-eeca560cd8c1" elementFormDefault="qualified">
    <xsd:import namespace="http://schemas.microsoft.com/office/2006/documentManagement/types"/>
    <xsd:import namespace="http://schemas.microsoft.com/office/infopath/2007/PartnerControls"/>
    <xsd:element name="k485bf92113f45e8af73aaa8ccb782c2" ma:index="8" nillable="true" ma:taxonomy="true" ma:internalName="k485bf92113f45e8af73aaa8ccb782c2" ma:taxonomyFieldName="Fortrolighed" ma:displayName="Fortrolighed" ma:fieldId="{4485bf92-113f-45e8-af73-aaa8ccb782c2}" ma:sspId="e6a412d2-aea5-45d9-add9-4615ec186553" ma:termSetId="6a582080-c01b-49d7-b09e-9602751820b1" ma:anchorId="a0d00a99-6595-45c2-be49-b130defdf528"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dd46b0f-e2c7-4a31-a61e-54a1e81a6d74"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ae32551b-c60f-45db-b393-8264dd4537c5}" ma:internalName="TaxCatchAll" ma:showField="CatchAllData" ma:web="03945ab1-a89c-4beb-88dc-eeca560cd8c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e32551b-c60f-45db-b393-8264dd4537c5}" ma:internalName="TaxCatchAllLabel" ma:readOnly="true" ma:showField="CatchAllDataLabel" ma:web="03945ab1-a89c-4beb-88dc-eeca560cd8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EF0D00-CF9E-4D6B-82E6-605DD263992A}">
  <ds:schemaRefs>
    <ds:schemaRef ds:uri="http://schemas.microsoft.com/DataMashup"/>
  </ds:schemaRefs>
</ds:datastoreItem>
</file>

<file path=customXml/itemProps2.xml><?xml version="1.0" encoding="utf-8"?>
<ds:datastoreItem xmlns:ds="http://schemas.openxmlformats.org/officeDocument/2006/customXml" ds:itemID="{22ACB12B-02BB-45A4-B2DB-4226955A4DFE}">
  <ds:schemaRefs>
    <ds:schemaRef ds:uri="http://schemas.microsoft.com/office/2006/documentManagement/types"/>
    <ds:schemaRef ds:uri="03945ab1-a89c-4beb-88dc-eeca560cd8c1"/>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0dd46b0f-e2c7-4a31-a61e-54a1e81a6d74"/>
    <ds:schemaRef ds:uri="http://www.w3.org/XML/1998/namespace"/>
    <ds:schemaRef ds:uri="http://purl.org/dc/dcmitype/"/>
  </ds:schemaRefs>
</ds:datastoreItem>
</file>

<file path=customXml/itemProps3.xml><?xml version="1.0" encoding="utf-8"?>
<ds:datastoreItem xmlns:ds="http://schemas.openxmlformats.org/officeDocument/2006/customXml" ds:itemID="{9CE3F7A1-AB2E-44A0-8036-93AC388915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945ab1-a89c-4beb-88dc-eeca560cd8c1"/>
    <ds:schemaRef ds:uri="0dd46b0f-e2c7-4a31-a61e-54a1e81a6d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63406BD-EEF3-4A73-85C9-A370F2D960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5</vt:i4>
      </vt:variant>
    </vt:vector>
  </HeadingPairs>
  <TitlesOfParts>
    <vt:vector size="6" baseType="lpstr">
      <vt:lpstr>Renovationsberegner</vt:lpstr>
      <vt:lpstr>AntalBrugere</vt:lpstr>
      <vt:lpstr>EjendomsType</vt:lpstr>
      <vt:lpstr>Forside!Udskriftsområde</vt:lpstr>
      <vt:lpstr>Renovationsberegner!Udskriftsområde</vt:lpstr>
      <vt:lpstr>Vejledning!Udskriftsområde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dc:creator>
  <cp:lastModifiedBy>Marc Larsen</cp:lastModifiedBy>
  <cp:lastPrinted>2020-08-05T11:30:40Z</cp:lastPrinted>
  <dcterms:created xsi:type="dcterms:W3CDTF">2016-03-21T09:53:34Z</dcterms:created>
  <dcterms:modified xsi:type="dcterms:W3CDTF">2022-08-17T10:06:42Z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967d1d10-6e1b-46e7-94e4-685d768591be</vt:lpwstr>
  </property>
  <property fmtid="{D5CDD505-2E9C-101B-9397-08002B2CF9AE}" pid="3" name="Workbook type">
    <vt:lpwstr>Custom</vt:lpwstr>
  </property>
  <property fmtid="{D5CDD505-2E9C-101B-9397-08002B2CF9AE}" pid="4" name="Workbook version">
    <vt:lpwstr>Custom</vt:lpwstr>
  </property>
  <property fmtid="{D5CDD505-2E9C-101B-9397-08002B2CF9AE}" pid="5" name="ContentTypeId">
    <vt:lpwstr>0x010100C19F3EF810FA4FA0A2F094BC81F83BF7002920E51BCC9C4D2E903F3D65ED60280500C25BC0F6E1E2C24CAD1791D1B0FCABAC</vt:lpwstr>
  </property>
  <property fmtid="{D5CDD505-2E9C-101B-9397-08002B2CF9AE}" pid="6" name="Fortrolighed">
    <vt:lpwstr/>
  </property>
  <property fmtid="{D5CDD505-2E9C-101B-9397-08002B2CF9AE}" pid="7" name="CloudStatistics_StoryID">
    <vt:lpwstr>66d481c4-b6eb-4f7e-b592-ecbd59a0a2aa</vt:lpwstr>
  </property>
</Properties>
</file>