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ThisWorkbook" defaultThemeVersion="124226"/>
  <mc:AlternateContent xmlns:mc="http://schemas.openxmlformats.org/markup-compatibility/2006">
    <mc:Choice Requires="x15">
      <x15ac:absPath xmlns:x15ac="http://schemas.microsoft.com/office/spreadsheetml/2010/11/ac" url="C:\Users\lokjae\Københavns Kommune\pr-7-mba2016 - Dokumenter\MBA udgivelser\Versionering\Hjemmeside revisioner\190806\"/>
    </mc:Choice>
  </mc:AlternateContent>
  <xr:revisionPtr revIDLastSave="22" documentId="11_BC61E6EDA812EA8569CB25121B8BDA635D615F96" xr6:coauthVersionLast="45" xr6:coauthVersionMax="45" xr10:uidLastSave="{70090B88-C05D-4929-8CA7-C6593942EC67}"/>
  <bookViews>
    <workbookView xWindow="-120" yWindow="-120" windowWidth="20730" windowHeight="11160" tabRatio="650" activeTab="2" xr2:uid="{00000000-000D-0000-FFFF-FFFF00000000}"/>
  </bookViews>
  <sheets>
    <sheet name="1.Vejledning" sheetId="17" r:id="rId1"/>
    <sheet name="2.Projektinfo" sheetId="18" r:id="rId2"/>
    <sheet name="3.Opfølgningsskema" sheetId="2" r:id="rId3"/>
    <sheet name="4.Energiskema" sheetId="26" r:id="rId4"/>
    <sheet name="5.Materialekatalog" sheetId="23" r:id="rId5"/>
    <sheet name="7.Støjskema" sheetId="24" r:id="rId6"/>
    <sheet name="(7. Støjdata)" sheetId="13" r:id="rId7"/>
  </sheets>
  <definedNames>
    <definedName name="_xlnm._FilterDatabase" localSheetId="2" hidden="1">'3.Opfølgningsskema'!$A$6:$I$22</definedName>
    <definedName name="Modtager" localSheetId="0">#REF!</definedName>
    <definedName name="Modtager" localSheetId="1">'2.Projektinfo'!#REF!</definedName>
    <definedName name="Modtager" localSheetId="3">#REF!</definedName>
    <definedName name="Modtager">#REF!</definedName>
    <definedName name="_xlnm.Print_Area" localSheetId="0">'1.Vejledning'!$A$1:$A$32</definedName>
    <definedName name="_xlnm.Print_Area" localSheetId="1">'2.Projektinfo'!$A$1:$E$30</definedName>
    <definedName name="_xlnm.Print_Area" localSheetId="2">'3.Opfølgningsskema'!$A$1:$I$22</definedName>
    <definedName name="_xlnm.Print_Area" localSheetId="3">'4.Energiskema'!$A$1:$O$67</definedName>
    <definedName name="_xlnm.Print_Area" localSheetId="4">'5.Materialekatalog'!$A$1:$M$112</definedName>
    <definedName name="_xlnm.Print_Titles" localSheetId="6">'(7. Støjdata)'!$1:$3</definedName>
    <definedName name="_xlnm.Print_Titles" localSheetId="2">'3.Opfølgningsskema'!$6:$6</definedName>
    <definedName name="_xlnm.Print_Titles" localSheetId="3">'4.Energiskema'!$14:$20</definedName>
    <definedName name="_xlnm.Print_Titles" localSheetId="4">'5.Materialekatalog'!$6:$7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9" i="26" l="1"/>
  <c r="C8" i="26"/>
  <c r="H48" i="26" l="1"/>
  <c r="G48" i="26"/>
  <c r="F48" i="26"/>
  <c r="E48" i="26"/>
  <c r="D48" i="26"/>
  <c r="L47" i="26"/>
  <c r="I47" i="26"/>
  <c r="K47" i="26" s="1"/>
  <c r="L46" i="26"/>
  <c r="I46" i="26"/>
  <c r="K46" i="26" s="1"/>
  <c r="L45" i="26"/>
  <c r="I45" i="26"/>
  <c r="K45" i="26" s="1"/>
  <c r="L44" i="26"/>
  <c r="I44" i="26"/>
  <c r="K44" i="26" s="1"/>
  <c r="L43" i="26"/>
  <c r="I43" i="26"/>
  <c r="K43" i="26" s="1"/>
  <c r="L42" i="26"/>
  <c r="I42" i="26"/>
  <c r="K42" i="26" s="1"/>
  <c r="L41" i="26"/>
  <c r="I41" i="26"/>
  <c r="K41" i="26" s="1"/>
  <c r="L40" i="26"/>
  <c r="I40" i="26"/>
  <c r="K40" i="26" s="1"/>
  <c r="L39" i="26"/>
  <c r="I39" i="26"/>
  <c r="K39" i="26" s="1"/>
  <c r="L38" i="26"/>
  <c r="I38" i="26"/>
  <c r="K38" i="26" s="1"/>
  <c r="L37" i="26"/>
  <c r="I37" i="26"/>
  <c r="K37" i="26" s="1"/>
  <c r="L36" i="26"/>
  <c r="I36" i="26"/>
  <c r="K36" i="26" s="1"/>
  <c r="L35" i="26"/>
  <c r="I35" i="26"/>
  <c r="K35" i="26" s="1"/>
  <c r="L34" i="26"/>
  <c r="I34" i="26"/>
  <c r="K34" i="26" s="1"/>
  <c r="L33" i="26"/>
  <c r="I33" i="26"/>
  <c r="K33" i="26" s="1"/>
  <c r="L32" i="26"/>
  <c r="I32" i="26"/>
  <c r="K32" i="26" s="1"/>
  <c r="L31" i="26"/>
  <c r="I31" i="26"/>
  <c r="K31" i="26" s="1"/>
  <c r="L30" i="26"/>
  <c r="I30" i="26"/>
  <c r="K30" i="26" s="1"/>
  <c r="L29" i="26"/>
  <c r="I29" i="26"/>
  <c r="K29" i="26" s="1"/>
  <c r="L28" i="26"/>
  <c r="I28" i="26"/>
  <c r="K28" i="26" s="1"/>
  <c r="L27" i="26"/>
  <c r="I27" i="26"/>
  <c r="K27" i="26" s="1"/>
  <c r="L26" i="26"/>
  <c r="I26" i="26"/>
  <c r="K26" i="26" s="1"/>
  <c r="L25" i="26"/>
  <c r="I25" i="26"/>
  <c r="K25" i="26" s="1"/>
  <c r="L24" i="26"/>
  <c r="I24" i="26"/>
  <c r="K24" i="26" s="1"/>
  <c r="L23" i="26"/>
  <c r="I23" i="26"/>
  <c r="K23" i="26" s="1"/>
  <c r="L22" i="26"/>
  <c r="I22" i="26"/>
  <c r="K22" i="26" s="1"/>
  <c r="L21" i="26"/>
  <c r="I21" i="26"/>
  <c r="K21" i="26" s="1"/>
  <c r="C10" i="26"/>
  <c r="L48" i="26" l="1"/>
  <c r="J21" i="26"/>
  <c r="J22" i="26"/>
  <c r="J23" i="26"/>
  <c r="J24" i="26"/>
  <c r="J25" i="26"/>
  <c r="J26" i="26"/>
  <c r="J27" i="26"/>
  <c r="J28" i="26"/>
  <c r="J29" i="26"/>
  <c r="J30" i="26"/>
  <c r="J31" i="26"/>
  <c r="J32" i="26"/>
  <c r="J33" i="26"/>
  <c r="J34" i="26"/>
  <c r="J35" i="26"/>
  <c r="J36" i="26"/>
  <c r="J37" i="26"/>
  <c r="J38" i="26"/>
  <c r="J39" i="26"/>
  <c r="J40" i="26"/>
  <c r="J41" i="26"/>
  <c r="J42" i="26"/>
  <c r="J43" i="26"/>
  <c r="J44" i="26"/>
  <c r="J45" i="26"/>
  <c r="J46" i="26"/>
  <c r="J47" i="26"/>
  <c r="I48" i="26"/>
  <c r="B6" i="24"/>
  <c r="B3" i="24"/>
  <c r="B4" i="24"/>
  <c r="C3" i="23"/>
  <c r="C2" i="23"/>
  <c r="C21" i="24"/>
  <c r="E21" i="24" s="1"/>
  <c r="C17" i="24"/>
  <c r="B5" i="24"/>
  <c r="C4" i="23"/>
  <c r="D4" i="2"/>
  <c r="D3" i="2"/>
  <c r="D2" i="2"/>
  <c r="R147" i="13" l="1"/>
  <c r="Q147" i="13"/>
  <c r="P147" i="13"/>
  <c r="O147" i="13"/>
  <c r="N147" i="13"/>
  <c r="M147" i="13"/>
  <c r="L147" i="13"/>
  <c r="K147" i="13"/>
  <c r="J147" i="13"/>
  <c r="I147" i="13"/>
  <c r="H147" i="13"/>
  <c r="G147" i="13"/>
  <c r="F147" i="13"/>
  <c r="E147" i="13"/>
  <c r="D147" i="13"/>
  <c r="R146" i="13"/>
  <c r="Q146" i="13"/>
  <c r="P146" i="13"/>
  <c r="O146" i="13"/>
  <c r="N146" i="13"/>
  <c r="M146" i="13"/>
  <c r="L146" i="13"/>
  <c r="K146" i="13"/>
  <c r="J146" i="13"/>
  <c r="I146" i="13"/>
  <c r="H146" i="13"/>
  <c r="G146" i="13"/>
  <c r="F146" i="13"/>
  <c r="E146" i="13"/>
  <c r="D146" i="13"/>
  <c r="R145" i="13"/>
  <c r="Q145" i="13"/>
  <c r="P145" i="13"/>
  <c r="O145" i="13"/>
  <c r="N145" i="13"/>
  <c r="M145" i="13"/>
  <c r="L145" i="13"/>
  <c r="K145" i="13"/>
  <c r="J145" i="13"/>
  <c r="I145" i="13"/>
  <c r="H145" i="13"/>
  <c r="G145" i="13"/>
  <c r="F145" i="13"/>
  <c r="E145" i="13"/>
  <c r="D145" i="13"/>
  <c r="R144" i="13"/>
  <c r="Q144" i="13"/>
  <c r="P144" i="13"/>
  <c r="O144" i="13"/>
  <c r="N144" i="13"/>
  <c r="M144" i="13"/>
  <c r="L144" i="13"/>
  <c r="K144" i="13"/>
  <c r="J144" i="13"/>
  <c r="I144" i="13"/>
  <c r="H144" i="13"/>
  <c r="G144" i="13"/>
  <c r="F144" i="13"/>
  <c r="E144" i="13"/>
  <c r="D144" i="13"/>
  <c r="R143" i="13"/>
  <c r="Q143" i="13"/>
  <c r="P143" i="13"/>
  <c r="O143" i="13"/>
  <c r="N143" i="13"/>
  <c r="M143" i="13"/>
  <c r="L143" i="13"/>
  <c r="K143" i="13"/>
  <c r="J143" i="13"/>
  <c r="I143" i="13"/>
  <c r="H143" i="13"/>
  <c r="G143" i="13"/>
  <c r="F143" i="13"/>
  <c r="E143" i="13"/>
  <c r="D143" i="13"/>
  <c r="R142" i="13"/>
  <c r="Q142" i="13"/>
  <c r="P142" i="13"/>
  <c r="O142" i="13"/>
  <c r="N142" i="13"/>
  <c r="M142" i="13"/>
  <c r="L142" i="13"/>
  <c r="K142" i="13"/>
  <c r="J142" i="13"/>
  <c r="I142" i="13"/>
  <c r="H142" i="13"/>
  <c r="G142" i="13"/>
  <c r="F142" i="13"/>
  <c r="E142" i="13"/>
  <c r="D142" i="13"/>
  <c r="R141" i="13"/>
  <c r="Q141" i="13"/>
  <c r="P141" i="13"/>
  <c r="O141" i="13"/>
  <c r="N141" i="13"/>
  <c r="M141" i="13"/>
  <c r="L141" i="13"/>
  <c r="K141" i="13"/>
  <c r="J141" i="13"/>
  <c r="I141" i="13"/>
  <c r="H141" i="13"/>
  <c r="G141" i="13"/>
  <c r="F141" i="13"/>
  <c r="E141" i="13"/>
  <c r="D141" i="13"/>
  <c r="R140" i="13"/>
  <c r="Q140" i="13"/>
  <c r="P140" i="13"/>
  <c r="O140" i="13"/>
  <c r="N140" i="13"/>
  <c r="M140" i="13"/>
  <c r="L140" i="13"/>
  <c r="K140" i="13"/>
  <c r="J140" i="13"/>
  <c r="I140" i="13"/>
  <c r="H140" i="13"/>
  <c r="G140" i="13"/>
  <c r="F140" i="13"/>
  <c r="E140" i="13"/>
  <c r="D140" i="13"/>
  <c r="R139" i="13"/>
  <c r="Q139" i="13"/>
  <c r="P139" i="13"/>
  <c r="O139" i="13"/>
  <c r="N139" i="13"/>
  <c r="M139" i="13"/>
  <c r="L139" i="13"/>
  <c r="K139" i="13"/>
  <c r="J139" i="13"/>
  <c r="I139" i="13"/>
  <c r="H139" i="13"/>
  <c r="G139" i="13"/>
  <c r="F139" i="13"/>
  <c r="E139" i="13"/>
  <c r="D139" i="13"/>
  <c r="R138" i="13"/>
  <c r="Q138" i="13"/>
  <c r="P138" i="13"/>
  <c r="O138" i="13"/>
  <c r="N138" i="13"/>
  <c r="M138" i="13"/>
  <c r="L138" i="13"/>
  <c r="K138" i="13"/>
  <c r="J138" i="13"/>
  <c r="I138" i="13"/>
  <c r="H138" i="13"/>
  <c r="G138" i="13"/>
  <c r="F138" i="13"/>
  <c r="E138" i="13"/>
  <c r="D138" i="13"/>
  <c r="R137" i="13"/>
  <c r="Q137" i="13"/>
  <c r="P137" i="13"/>
  <c r="O137" i="13"/>
  <c r="N137" i="13"/>
  <c r="M137" i="13"/>
  <c r="L137" i="13"/>
  <c r="K137" i="13"/>
  <c r="J137" i="13"/>
  <c r="I137" i="13"/>
  <c r="H137" i="13"/>
  <c r="G137" i="13"/>
  <c r="F137" i="13"/>
  <c r="E137" i="13"/>
  <c r="D137" i="13"/>
  <c r="R136" i="13"/>
  <c r="Q136" i="13"/>
  <c r="P136" i="13"/>
  <c r="O136" i="13"/>
  <c r="N136" i="13"/>
  <c r="M136" i="13"/>
  <c r="L136" i="13"/>
  <c r="K136" i="13"/>
  <c r="J136" i="13"/>
  <c r="I136" i="13"/>
  <c r="H136" i="13"/>
  <c r="G136" i="13"/>
  <c r="F136" i="13"/>
  <c r="E136" i="13"/>
  <c r="D136" i="13"/>
  <c r="R135" i="13"/>
  <c r="Q135" i="13"/>
  <c r="P135" i="13"/>
  <c r="O135" i="13"/>
  <c r="N135" i="13"/>
  <c r="M135" i="13"/>
  <c r="L135" i="13"/>
  <c r="K135" i="13"/>
  <c r="J135" i="13"/>
  <c r="I135" i="13"/>
  <c r="H135" i="13"/>
  <c r="G135" i="13"/>
  <c r="F135" i="13"/>
  <c r="E135" i="13"/>
  <c r="D135" i="13"/>
  <c r="R134" i="13"/>
  <c r="Q134" i="13"/>
  <c r="P134" i="13"/>
  <c r="O134" i="13"/>
  <c r="N134" i="13"/>
  <c r="M134" i="13"/>
  <c r="L134" i="13"/>
  <c r="K134" i="13"/>
  <c r="J134" i="13"/>
  <c r="I134" i="13"/>
  <c r="H134" i="13"/>
  <c r="G134" i="13"/>
  <c r="F134" i="13"/>
  <c r="E134" i="13"/>
  <c r="D134" i="13"/>
  <c r="R133" i="13"/>
  <c r="Q133" i="13"/>
  <c r="P133" i="13"/>
  <c r="O133" i="13"/>
  <c r="N133" i="13"/>
  <c r="M133" i="13"/>
  <c r="L133" i="13"/>
  <c r="K133" i="13"/>
  <c r="J133" i="13"/>
  <c r="I133" i="13"/>
  <c r="H133" i="13"/>
  <c r="G133" i="13"/>
  <c r="F133" i="13"/>
  <c r="E133" i="13"/>
  <c r="D133" i="13"/>
  <c r="R132" i="13"/>
  <c r="Q132" i="13"/>
  <c r="P132" i="13"/>
  <c r="O132" i="13"/>
  <c r="N132" i="13"/>
  <c r="M132" i="13"/>
  <c r="L132" i="13"/>
  <c r="K132" i="13"/>
  <c r="J132" i="13"/>
  <c r="I132" i="13"/>
  <c r="H132" i="13"/>
  <c r="G132" i="13"/>
  <c r="F132" i="13"/>
  <c r="E132" i="13"/>
  <c r="D132" i="13"/>
  <c r="R131" i="13"/>
  <c r="Q131" i="13"/>
  <c r="P131" i="13"/>
  <c r="O131" i="13"/>
  <c r="N131" i="13"/>
  <c r="M131" i="13"/>
  <c r="L131" i="13"/>
  <c r="K131" i="13"/>
  <c r="J131" i="13"/>
  <c r="I131" i="13"/>
  <c r="H131" i="13"/>
  <c r="G131" i="13"/>
  <c r="F131" i="13"/>
  <c r="E131" i="13"/>
  <c r="D131" i="13"/>
  <c r="R130" i="13"/>
  <c r="Q130" i="13"/>
  <c r="P130" i="13"/>
  <c r="O130" i="13"/>
  <c r="N130" i="13"/>
  <c r="M130" i="13"/>
  <c r="L130" i="13"/>
  <c r="K130" i="13"/>
  <c r="J130" i="13"/>
  <c r="I130" i="13"/>
  <c r="H130" i="13"/>
  <c r="G130" i="13"/>
  <c r="F130" i="13"/>
  <c r="E130" i="13"/>
  <c r="D130" i="13"/>
  <c r="R129" i="13"/>
  <c r="Q129" i="13"/>
  <c r="P129" i="13"/>
  <c r="O129" i="13"/>
  <c r="N129" i="13"/>
  <c r="M129" i="13"/>
  <c r="L129" i="13"/>
  <c r="K129" i="13"/>
  <c r="J129" i="13"/>
  <c r="I129" i="13"/>
  <c r="H129" i="13"/>
  <c r="G129" i="13"/>
  <c r="F129" i="13"/>
  <c r="E129" i="13"/>
  <c r="D129" i="13"/>
  <c r="R128" i="13"/>
  <c r="Q128" i="13"/>
  <c r="P128" i="13"/>
  <c r="O128" i="13"/>
  <c r="N128" i="13"/>
  <c r="M128" i="13"/>
  <c r="L128" i="13"/>
  <c r="K128" i="13"/>
  <c r="J128" i="13"/>
  <c r="I128" i="13"/>
  <c r="H128" i="13"/>
  <c r="G128" i="13"/>
  <c r="F128" i="13"/>
  <c r="E128" i="13"/>
  <c r="D128" i="13"/>
  <c r="R127" i="13"/>
  <c r="Q127" i="13"/>
  <c r="P127" i="13"/>
  <c r="O127" i="13"/>
  <c r="N127" i="13"/>
  <c r="M127" i="13"/>
  <c r="L127" i="13"/>
  <c r="K127" i="13"/>
  <c r="J127" i="13"/>
  <c r="I127" i="13"/>
  <c r="H127" i="13"/>
  <c r="G127" i="13"/>
  <c r="F127" i="13"/>
  <c r="E127" i="13"/>
  <c r="D127" i="13"/>
  <c r="R126" i="13"/>
  <c r="Q126" i="13"/>
  <c r="P126" i="13"/>
  <c r="O126" i="13"/>
  <c r="N126" i="13"/>
  <c r="M126" i="13"/>
  <c r="L126" i="13"/>
  <c r="K126" i="13"/>
  <c r="J126" i="13"/>
  <c r="I126" i="13"/>
  <c r="H126" i="13"/>
  <c r="G126" i="13"/>
  <c r="F126" i="13"/>
  <c r="E126" i="13"/>
  <c r="D126" i="13"/>
  <c r="R125" i="13"/>
  <c r="Q125" i="13"/>
  <c r="P125" i="13"/>
  <c r="O125" i="13"/>
  <c r="N125" i="13"/>
  <c r="M125" i="13"/>
  <c r="L125" i="13"/>
  <c r="K125" i="13"/>
  <c r="J125" i="13"/>
  <c r="I125" i="13"/>
  <c r="H125" i="13"/>
  <c r="G125" i="13"/>
  <c r="F125" i="13"/>
  <c r="E125" i="13"/>
  <c r="D125" i="13"/>
  <c r="R124" i="13"/>
  <c r="Q124" i="13"/>
  <c r="P124" i="13"/>
  <c r="O124" i="13"/>
  <c r="N124" i="13"/>
  <c r="M124" i="13"/>
  <c r="L124" i="13"/>
  <c r="K124" i="13"/>
  <c r="J124" i="13"/>
  <c r="I124" i="13"/>
  <c r="H124" i="13"/>
  <c r="G124" i="13"/>
  <c r="F124" i="13"/>
  <c r="E124" i="13"/>
  <c r="D124" i="13"/>
  <c r="R123" i="13"/>
  <c r="Q123" i="13"/>
  <c r="P123" i="13"/>
  <c r="O123" i="13"/>
  <c r="N123" i="13"/>
  <c r="M123" i="13"/>
  <c r="L123" i="13"/>
  <c r="K123" i="13"/>
  <c r="J123" i="13"/>
  <c r="I123" i="13"/>
  <c r="H123" i="13"/>
  <c r="G123" i="13"/>
  <c r="F123" i="13"/>
  <c r="E123" i="13"/>
  <c r="D123" i="13"/>
  <c r="R122" i="13"/>
  <c r="Q122" i="13"/>
  <c r="P122" i="13"/>
  <c r="O122" i="13"/>
  <c r="N122" i="13"/>
  <c r="M122" i="13"/>
  <c r="L122" i="13"/>
  <c r="K122" i="13"/>
  <c r="J122" i="13"/>
  <c r="I122" i="13"/>
  <c r="H122" i="13"/>
  <c r="G122" i="13"/>
  <c r="F122" i="13"/>
  <c r="E122" i="13"/>
  <c r="D122" i="13"/>
  <c r="R121" i="13"/>
  <c r="Q121" i="13"/>
  <c r="P121" i="13"/>
  <c r="O121" i="13"/>
  <c r="N121" i="13"/>
  <c r="M121" i="13"/>
  <c r="L121" i="13"/>
  <c r="K121" i="13"/>
  <c r="J121" i="13"/>
  <c r="I121" i="13"/>
  <c r="H121" i="13"/>
  <c r="G121" i="13"/>
  <c r="F121" i="13"/>
  <c r="E121" i="13"/>
  <c r="D121" i="13"/>
  <c r="R120" i="13"/>
  <c r="Q120" i="13"/>
  <c r="P120" i="13"/>
  <c r="O120" i="13"/>
  <c r="N120" i="13"/>
  <c r="M120" i="13"/>
  <c r="L120" i="13"/>
  <c r="K120" i="13"/>
  <c r="J120" i="13"/>
  <c r="I120" i="13"/>
  <c r="H120" i="13"/>
  <c r="G120" i="13"/>
  <c r="F120" i="13"/>
  <c r="E120" i="13"/>
  <c r="D120" i="13"/>
  <c r="R119" i="13"/>
  <c r="Q119" i="13"/>
  <c r="P119" i="13"/>
  <c r="O119" i="13"/>
  <c r="N119" i="13"/>
  <c r="M119" i="13"/>
  <c r="L119" i="13"/>
  <c r="K119" i="13"/>
  <c r="J119" i="13"/>
  <c r="I119" i="13"/>
  <c r="H119" i="13"/>
  <c r="G119" i="13"/>
  <c r="F119" i="13"/>
  <c r="E119" i="13"/>
  <c r="D119" i="13"/>
  <c r="R118" i="13"/>
  <c r="Q118" i="13"/>
  <c r="P118" i="13"/>
  <c r="O118" i="13"/>
  <c r="N118" i="13"/>
  <c r="M118" i="13"/>
  <c r="L118" i="13"/>
  <c r="K118" i="13"/>
  <c r="J118" i="13"/>
  <c r="I118" i="13"/>
  <c r="H118" i="13"/>
  <c r="G118" i="13"/>
  <c r="F118" i="13"/>
  <c r="E118" i="13"/>
  <c r="D118" i="13"/>
  <c r="R117" i="13"/>
  <c r="Q117" i="13"/>
  <c r="P117" i="13"/>
  <c r="O117" i="13"/>
  <c r="N117" i="13"/>
  <c r="M117" i="13"/>
  <c r="L117" i="13"/>
  <c r="K117" i="13"/>
  <c r="J117" i="13"/>
  <c r="I117" i="13"/>
  <c r="H117" i="13"/>
  <c r="G117" i="13"/>
  <c r="F117" i="13"/>
  <c r="E117" i="13"/>
  <c r="D117" i="13"/>
  <c r="R116" i="13"/>
  <c r="Q116" i="13"/>
  <c r="P116" i="13"/>
  <c r="O116" i="13"/>
  <c r="N116" i="13"/>
  <c r="M116" i="13"/>
  <c r="L116" i="13"/>
  <c r="K116" i="13"/>
  <c r="J116" i="13"/>
  <c r="I116" i="13"/>
  <c r="H116" i="13"/>
  <c r="G116" i="13"/>
  <c r="F116" i="13"/>
  <c r="E116" i="13"/>
  <c r="D116" i="13"/>
  <c r="R115" i="13"/>
  <c r="Q115" i="13"/>
  <c r="P115" i="13"/>
  <c r="O115" i="13"/>
  <c r="N115" i="13"/>
  <c r="M115" i="13"/>
  <c r="L115" i="13"/>
  <c r="K115" i="13"/>
  <c r="J115" i="13"/>
  <c r="I115" i="13"/>
  <c r="H115" i="13"/>
  <c r="G115" i="13"/>
  <c r="F115" i="13"/>
  <c r="E115" i="13"/>
  <c r="D115" i="13"/>
  <c r="R114" i="13"/>
  <c r="Q114" i="13"/>
  <c r="P114" i="13"/>
  <c r="O114" i="13"/>
  <c r="N114" i="13"/>
  <c r="M114" i="13"/>
  <c r="L114" i="13"/>
  <c r="K114" i="13"/>
  <c r="J114" i="13"/>
  <c r="I114" i="13"/>
  <c r="H114" i="13"/>
  <c r="G114" i="13"/>
  <c r="F114" i="13"/>
  <c r="E114" i="13"/>
  <c r="D114" i="13"/>
  <c r="R113" i="13"/>
  <c r="Q113" i="13"/>
  <c r="P113" i="13"/>
  <c r="O113" i="13"/>
  <c r="N113" i="13"/>
  <c r="M113" i="13"/>
  <c r="L113" i="13"/>
  <c r="K113" i="13"/>
  <c r="J113" i="13"/>
  <c r="I113" i="13"/>
  <c r="H113" i="13"/>
  <c r="G113" i="13"/>
  <c r="F113" i="13"/>
  <c r="E113" i="13"/>
  <c r="D113" i="13"/>
  <c r="R112" i="13"/>
  <c r="Q112" i="13"/>
  <c r="P112" i="13"/>
  <c r="O112" i="13"/>
  <c r="N112" i="13"/>
  <c r="M112" i="13"/>
  <c r="L112" i="13"/>
  <c r="K112" i="13"/>
  <c r="J112" i="13"/>
  <c r="I112" i="13"/>
  <c r="H112" i="13"/>
  <c r="G112" i="13"/>
  <c r="F112" i="13"/>
  <c r="E112" i="13"/>
  <c r="D112" i="13"/>
  <c r="R111" i="13"/>
  <c r="Q111" i="13"/>
  <c r="P111" i="13"/>
  <c r="O111" i="13"/>
  <c r="N111" i="13"/>
  <c r="M111" i="13"/>
  <c r="L111" i="13"/>
  <c r="K111" i="13"/>
  <c r="J111" i="13"/>
  <c r="I111" i="13"/>
  <c r="H111" i="13"/>
  <c r="G111" i="13"/>
  <c r="F111" i="13"/>
  <c r="E111" i="13"/>
  <c r="D111" i="13"/>
  <c r="R110" i="13"/>
  <c r="Q110" i="13"/>
  <c r="P110" i="13"/>
  <c r="O110" i="13"/>
  <c r="N110" i="13"/>
  <c r="M110" i="13"/>
  <c r="L110" i="13"/>
  <c r="K110" i="13"/>
  <c r="J110" i="13"/>
  <c r="I110" i="13"/>
  <c r="H110" i="13"/>
  <c r="G110" i="13"/>
  <c r="F110" i="13"/>
  <c r="E110" i="13"/>
  <c r="D110" i="13"/>
  <c r="R109" i="13"/>
  <c r="Q109" i="13"/>
  <c r="P109" i="13"/>
  <c r="O109" i="13"/>
  <c r="N109" i="13"/>
  <c r="M109" i="13"/>
  <c r="L109" i="13"/>
  <c r="K109" i="13"/>
  <c r="J109" i="13"/>
  <c r="I109" i="13"/>
  <c r="H109" i="13"/>
  <c r="G109" i="13"/>
  <c r="F109" i="13"/>
  <c r="E109" i="13"/>
  <c r="D109" i="13"/>
  <c r="R108" i="13"/>
  <c r="Q108" i="13"/>
  <c r="P108" i="13"/>
  <c r="O108" i="13"/>
  <c r="N108" i="13"/>
  <c r="M108" i="13"/>
  <c r="L108" i="13"/>
  <c r="K108" i="13"/>
  <c r="J108" i="13"/>
  <c r="I108" i="13"/>
  <c r="H108" i="13"/>
  <c r="G108" i="13"/>
  <c r="F108" i="13"/>
  <c r="E108" i="13"/>
  <c r="D108" i="13"/>
  <c r="R107" i="13"/>
  <c r="Q107" i="13"/>
  <c r="P107" i="13"/>
  <c r="O107" i="13"/>
  <c r="N107" i="13"/>
  <c r="M107" i="13"/>
  <c r="L107" i="13"/>
  <c r="K107" i="13"/>
  <c r="J107" i="13"/>
  <c r="I107" i="13"/>
  <c r="H107" i="13"/>
  <c r="G107" i="13"/>
  <c r="F107" i="13"/>
  <c r="E107" i="13"/>
  <c r="D107" i="13"/>
  <c r="R106" i="13"/>
  <c r="Q106" i="13"/>
  <c r="P106" i="13"/>
  <c r="O106" i="13"/>
  <c r="N106" i="13"/>
  <c r="M106" i="13"/>
  <c r="L106" i="13"/>
  <c r="K106" i="13"/>
  <c r="J106" i="13"/>
  <c r="I106" i="13"/>
  <c r="H106" i="13"/>
  <c r="G106" i="13"/>
  <c r="F106" i="13"/>
  <c r="E106" i="13"/>
  <c r="D106" i="13"/>
  <c r="R105" i="13"/>
  <c r="Q105" i="13"/>
  <c r="P105" i="13"/>
  <c r="O105" i="13"/>
  <c r="N105" i="13"/>
  <c r="M105" i="13"/>
  <c r="L105" i="13"/>
  <c r="K105" i="13"/>
  <c r="J105" i="13"/>
  <c r="I105" i="13"/>
  <c r="H105" i="13"/>
  <c r="G105" i="13"/>
  <c r="F105" i="13"/>
  <c r="E105" i="13"/>
  <c r="D105" i="13"/>
  <c r="R104" i="13"/>
  <c r="Q104" i="13"/>
  <c r="P104" i="13"/>
  <c r="O104" i="13"/>
  <c r="N104" i="13"/>
  <c r="M104" i="13"/>
  <c r="L104" i="13"/>
  <c r="K104" i="13"/>
  <c r="J104" i="13"/>
  <c r="I104" i="13"/>
  <c r="H104" i="13"/>
  <c r="G104" i="13"/>
  <c r="F104" i="13"/>
  <c r="E104" i="13"/>
  <c r="D104" i="13"/>
  <c r="R103" i="13"/>
  <c r="Q103" i="13"/>
  <c r="P103" i="13"/>
  <c r="O103" i="13"/>
  <c r="N103" i="13"/>
  <c r="M103" i="13"/>
  <c r="L103" i="13"/>
  <c r="K103" i="13"/>
  <c r="J103" i="13"/>
  <c r="I103" i="13"/>
  <c r="H103" i="13"/>
  <c r="G103" i="13"/>
  <c r="F103" i="13"/>
  <c r="E103" i="13"/>
  <c r="D103" i="13"/>
  <c r="R102" i="13"/>
  <c r="Q102" i="13"/>
  <c r="P102" i="13"/>
  <c r="O102" i="13"/>
  <c r="N102" i="13"/>
  <c r="M102" i="13"/>
  <c r="L102" i="13"/>
  <c r="K102" i="13"/>
  <c r="J102" i="13"/>
  <c r="I102" i="13"/>
  <c r="H102" i="13"/>
  <c r="G102" i="13"/>
  <c r="F102" i="13"/>
  <c r="E102" i="13"/>
  <c r="D102" i="13"/>
  <c r="R101" i="13"/>
  <c r="Q101" i="13"/>
  <c r="P101" i="13"/>
  <c r="O101" i="13"/>
  <c r="N101" i="13"/>
  <c r="M101" i="13"/>
  <c r="L101" i="13"/>
  <c r="K101" i="13"/>
  <c r="J101" i="13"/>
  <c r="I101" i="13"/>
  <c r="H101" i="13"/>
  <c r="G101" i="13"/>
  <c r="F101" i="13"/>
  <c r="E101" i="13"/>
  <c r="D101" i="13"/>
  <c r="R100" i="13"/>
  <c r="Q100" i="13"/>
  <c r="P100" i="13"/>
  <c r="O100" i="13"/>
  <c r="N100" i="13"/>
  <c r="M100" i="13"/>
  <c r="L100" i="13"/>
  <c r="K100" i="13"/>
  <c r="J100" i="13"/>
  <c r="I100" i="13"/>
  <c r="H100" i="13"/>
  <c r="G100" i="13"/>
  <c r="F100" i="13"/>
  <c r="E100" i="13"/>
  <c r="D100" i="13"/>
  <c r="R99" i="13"/>
  <c r="Q99" i="13"/>
  <c r="P99" i="13"/>
  <c r="O99" i="13"/>
  <c r="N99" i="13"/>
  <c r="M99" i="13"/>
  <c r="L99" i="13"/>
  <c r="K99" i="13"/>
  <c r="J99" i="13"/>
  <c r="I99" i="13"/>
  <c r="H99" i="13"/>
  <c r="G99" i="13"/>
  <c r="F99" i="13"/>
  <c r="E99" i="13"/>
  <c r="D99" i="13"/>
  <c r="R98" i="13"/>
  <c r="Q98" i="13"/>
  <c r="P98" i="13"/>
  <c r="O98" i="13"/>
  <c r="N98" i="13"/>
  <c r="M98" i="13"/>
  <c r="L98" i="13"/>
  <c r="K98" i="13"/>
  <c r="J98" i="13"/>
  <c r="I98" i="13"/>
  <c r="H98" i="13"/>
  <c r="G98" i="13"/>
  <c r="F98" i="13"/>
  <c r="E98" i="13"/>
  <c r="D98" i="13"/>
  <c r="R97" i="13"/>
  <c r="Q97" i="13"/>
  <c r="P97" i="13"/>
  <c r="O97" i="13"/>
  <c r="N97" i="13"/>
  <c r="M97" i="13"/>
  <c r="L97" i="13"/>
  <c r="K97" i="13"/>
  <c r="J97" i="13"/>
  <c r="I97" i="13"/>
  <c r="H97" i="13"/>
  <c r="G97" i="13"/>
  <c r="F97" i="13"/>
  <c r="E97" i="13"/>
  <c r="D97" i="13"/>
  <c r="R96" i="13"/>
  <c r="Q96" i="13"/>
  <c r="P96" i="13"/>
  <c r="O96" i="13"/>
  <c r="N96" i="13"/>
  <c r="M96" i="13"/>
  <c r="L96" i="13"/>
  <c r="K96" i="13"/>
  <c r="J96" i="13"/>
  <c r="I96" i="13"/>
  <c r="H96" i="13"/>
  <c r="G96" i="13"/>
  <c r="F96" i="13"/>
  <c r="E96" i="13"/>
  <c r="D96" i="13"/>
  <c r="R95" i="13"/>
  <c r="Q95" i="13"/>
  <c r="P95" i="13"/>
  <c r="O95" i="13"/>
  <c r="N95" i="13"/>
  <c r="M95" i="13"/>
  <c r="L95" i="13"/>
  <c r="K95" i="13"/>
  <c r="J95" i="13"/>
  <c r="I95" i="13"/>
  <c r="H95" i="13"/>
  <c r="G95" i="13"/>
  <c r="F95" i="13"/>
  <c r="E95" i="13"/>
  <c r="D95" i="13"/>
  <c r="R94" i="13"/>
  <c r="Q94" i="13"/>
  <c r="P94" i="13"/>
  <c r="O94" i="13"/>
  <c r="N94" i="13"/>
  <c r="M94" i="13"/>
  <c r="L94" i="13"/>
  <c r="K94" i="13"/>
  <c r="J94" i="13"/>
  <c r="I94" i="13"/>
  <c r="H94" i="13"/>
  <c r="G94" i="13"/>
  <c r="F94" i="13"/>
  <c r="E94" i="13"/>
  <c r="D94" i="13"/>
  <c r="R93" i="13"/>
  <c r="Q93" i="13"/>
  <c r="P93" i="13"/>
  <c r="O93" i="13"/>
  <c r="N93" i="13"/>
  <c r="M93" i="13"/>
  <c r="L93" i="13"/>
  <c r="K93" i="13"/>
  <c r="J93" i="13"/>
  <c r="I93" i="13"/>
  <c r="H93" i="13"/>
  <c r="G93" i="13"/>
  <c r="F93" i="13"/>
  <c r="E93" i="13"/>
  <c r="D93" i="13"/>
  <c r="R92" i="13"/>
  <c r="Q92" i="13"/>
  <c r="P92" i="13"/>
  <c r="O92" i="13"/>
  <c r="N92" i="13"/>
  <c r="M92" i="13"/>
  <c r="L92" i="13"/>
  <c r="K92" i="13"/>
  <c r="J92" i="13"/>
  <c r="I92" i="13"/>
  <c r="H92" i="13"/>
  <c r="G92" i="13"/>
  <c r="F92" i="13"/>
  <c r="E92" i="13"/>
  <c r="D92" i="13"/>
  <c r="R91" i="13"/>
  <c r="Q91" i="13"/>
  <c r="P91" i="13"/>
  <c r="O91" i="13"/>
  <c r="N91" i="13"/>
  <c r="M91" i="13"/>
  <c r="L91" i="13"/>
  <c r="K91" i="13"/>
  <c r="J91" i="13"/>
  <c r="I91" i="13"/>
  <c r="H91" i="13"/>
  <c r="G91" i="13"/>
  <c r="F91" i="13"/>
  <c r="E91" i="13"/>
  <c r="D91" i="13"/>
  <c r="R90" i="13"/>
  <c r="Q90" i="13"/>
  <c r="P90" i="13"/>
  <c r="O90" i="13"/>
  <c r="N90" i="13"/>
  <c r="M90" i="13"/>
  <c r="L90" i="13"/>
  <c r="K90" i="13"/>
  <c r="J90" i="13"/>
  <c r="I90" i="13"/>
  <c r="H90" i="13"/>
  <c r="G90" i="13"/>
  <c r="F90" i="13"/>
  <c r="E90" i="13"/>
  <c r="D90" i="13"/>
  <c r="R89" i="13"/>
  <c r="Q89" i="13"/>
  <c r="P89" i="13"/>
  <c r="O89" i="13"/>
  <c r="N89" i="13"/>
  <c r="M89" i="13"/>
  <c r="L89" i="13"/>
  <c r="K89" i="13"/>
  <c r="J89" i="13"/>
  <c r="I89" i="13"/>
  <c r="H89" i="13"/>
  <c r="G89" i="13"/>
  <c r="F89" i="13"/>
  <c r="E89" i="13"/>
  <c r="D89" i="13"/>
  <c r="R88" i="13"/>
  <c r="Q88" i="13"/>
  <c r="P88" i="13"/>
  <c r="O88" i="13"/>
  <c r="N88" i="13"/>
  <c r="M88" i="13"/>
  <c r="L88" i="13"/>
  <c r="K88" i="13"/>
  <c r="J88" i="13"/>
  <c r="I88" i="13"/>
  <c r="H88" i="13"/>
  <c r="G88" i="13"/>
  <c r="F88" i="13"/>
  <c r="E88" i="13"/>
  <c r="D88" i="13"/>
  <c r="R87" i="13"/>
  <c r="Q87" i="13"/>
  <c r="P87" i="13"/>
  <c r="O87" i="13"/>
  <c r="N87" i="13"/>
  <c r="M87" i="13"/>
  <c r="L87" i="13"/>
  <c r="K87" i="13"/>
  <c r="J87" i="13"/>
  <c r="I87" i="13"/>
  <c r="H87" i="13"/>
  <c r="G87" i="13"/>
  <c r="F87" i="13"/>
  <c r="E87" i="13"/>
  <c r="D87" i="13"/>
  <c r="R86" i="13"/>
  <c r="Q86" i="13"/>
  <c r="P86" i="13"/>
  <c r="O86" i="13"/>
  <c r="N86" i="13"/>
  <c r="M86" i="13"/>
  <c r="L86" i="13"/>
  <c r="K86" i="13"/>
  <c r="J86" i="13"/>
  <c r="I86" i="13"/>
  <c r="H86" i="13"/>
  <c r="G86" i="13"/>
  <c r="F86" i="13"/>
  <c r="E86" i="13"/>
  <c r="D86" i="13"/>
  <c r="R85" i="13"/>
  <c r="Q85" i="13"/>
  <c r="P85" i="13"/>
  <c r="O85" i="13"/>
  <c r="N85" i="13"/>
  <c r="M85" i="13"/>
  <c r="L85" i="13"/>
  <c r="K85" i="13"/>
  <c r="J85" i="13"/>
  <c r="I85" i="13"/>
  <c r="H85" i="13"/>
  <c r="G85" i="13"/>
  <c r="F85" i="13"/>
  <c r="E85" i="13"/>
  <c r="D85" i="13"/>
  <c r="R84" i="13"/>
  <c r="Q84" i="13"/>
  <c r="P84" i="13"/>
  <c r="O84" i="13"/>
  <c r="N84" i="13"/>
  <c r="M84" i="13"/>
  <c r="L84" i="13"/>
  <c r="K84" i="13"/>
  <c r="J84" i="13"/>
  <c r="I84" i="13"/>
  <c r="H84" i="13"/>
  <c r="G84" i="13"/>
  <c r="F84" i="13"/>
  <c r="E84" i="13"/>
  <c r="D84" i="13"/>
  <c r="R83" i="13"/>
  <c r="Q83" i="13"/>
  <c r="P83" i="13"/>
  <c r="O83" i="13"/>
  <c r="N83" i="13"/>
  <c r="M83" i="13"/>
  <c r="L83" i="13"/>
  <c r="K83" i="13"/>
  <c r="J83" i="13"/>
  <c r="I83" i="13"/>
  <c r="H83" i="13"/>
  <c r="G83" i="13"/>
  <c r="F83" i="13"/>
  <c r="E83" i="13"/>
  <c r="D83" i="13"/>
  <c r="R82" i="13"/>
  <c r="Q82" i="13"/>
  <c r="P82" i="13"/>
  <c r="O82" i="13"/>
  <c r="N82" i="13"/>
  <c r="M82" i="13"/>
  <c r="L82" i="13"/>
  <c r="K82" i="13"/>
  <c r="J82" i="13"/>
  <c r="I82" i="13"/>
  <c r="H82" i="13"/>
  <c r="G82" i="13"/>
  <c r="F82" i="13"/>
  <c r="E82" i="13"/>
  <c r="D82" i="13"/>
  <c r="R81" i="13"/>
  <c r="Q81" i="13"/>
  <c r="P81" i="13"/>
  <c r="O81" i="13"/>
  <c r="N81" i="13"/>
  <c r="M81" i="13"/>
  <c r="L81" i="13"/>
  <c r="K81" i="13"/>
  <c r="J81" i="13"/>
  <c r="I81" i="13"/>
  <c r="H81" i="13"/>
  <c r="G81" i="13"/>
  <c r="F81" i="13"/>
  <c r="E81" i="13"/>
  <c r="D81" i="13"/>
  <c r="R80" i="13"/>
  <c r="Q80" i="13"/>
  <c r="P80" i="13"/>
  <c r="O80" i="13"/>
  <c r="N80" i="13"/>
  <c r="M80" i="13"/>
  <c r="L80" i="13"/>
  <c r="K80" i="13"/>
  <c r="J80" i="13"/>
  <c r="I80" i="13"/>
  <c r="H80" i="13"/>
  <c r="G80" i="13"/>
  <c r="F80" i="13"/>
  <c r="E80" i="13"/>
  <c r="D80" i="13"/>
  <c r="R79" i="13"/>
  <c r="Q79" i="13"/>
  <c r="P79" i="13"/>
  <c r="O79" i="13"/>
  <c r="N79" i="13"/>
  <c r="M79" i="13"/>
  <c r="L79" i="13"/>
  <c r="K79" i="13"/>
  <c r="J79" i="13"/>
  <c r="I79" i="13"/>
  <c r="H79" i="13"/>
  <c r="G79" i="13"/>
  <c r="F79" i="13"/>
  <c r="E79" i="13"/>
  <c r="D79" i="13"/>
  <c r="R78" i="13"/>
  <c r="Q78" i="13"/>
  <c r="P78" i="13"/>
  <c r="O78" i="13"/>
  <c r="N78" i="13"/>
  <c r="M78" i="13"/>
  <c r="L78" i="13"/>
  <c r="K78" i="13"/>
  <c r="J78" i="13"/>
  <c r="I78" i="13"/>
  <c r="H78" i="13"/>
  <c r="G78" i="13"/>
  <c r="F78" i="13"/>
  <c r="E78" i="13"/>
  <c r="D78" i="13"/>
  <c r="R77" i="13"/>
  <c r="Q77" i="13"/>
  <c r="P77" i="13"/>
  <c r="O77" i="13"/>
  <c r="N77" i="13"/>
  <c r="M77" i="13"/>
  <c r="L77" i="13"/>
  <c r="K77" i="13"/>
  <c r="J77" i="13"/>
  <c r="I77" i="13"/>
  <c r="H77" i="13"/>
  <c r="G77" i="13"/>
  <c r="F77" i="13"/>
  <c r="E77" i="13"/>
  <c r="D77" i="13"/>
  <c r="R76" i="13"/>
  <c r="Q76" i="13"/>
  <c r="P76" i="13"/>
  <c r="O76" i="13"/>
  <c r="N76" i="13"/>
  <c r="M76" i="13"/>
  <c r="L76" i="13"/>
  <c r="K76" i="13"/>
  <c r="J76" i="13"/>
  <c r="I76" i="13"/>
  <c r="H76" i="13"/>
  <c r="G76" i="13"/>
  <c r="F76" i="13"/>
  <c r="E76" i="13"/>
  <c r="D76" i="13"/>
  <c r="R75" i="13"/>
  <c r="Q75" i="13"/>
  <c r="P75" i="13"/>
  <c r="O75" i="13"/>
  <c r="N75" i="13"/>
  <c r="M75" i="13"/>
  <c r="L75" i="13"/>
  <c r="K75" i="13"/>
  <c r="J75" i="13"/>
  <c r="I75" i="13"/>
  <c r="H75" i="13"/>
  <c r="G75" i="13"/>
  <c r="F75" i="13"/>
  <c r="E75" i="13"/>
  <c r="D75" i="13"/>
  <c r="R74" i="13"/>
  <c r="Q74" i="13"/>
  <c r="P74" i="13"/>
  <c r="O74" i="13"/>
  <c r="N74" i="13"/>
  <c r="M74" i="13"/>
  <c r="L74" i="13"/>
  <c r="K74" i="13"/>
  <c r="J74" i="13"/>
  <c r="I74" i="13"/>
  <c r="H74" i="13"/>
  <c r="G74" i="13"/>
  <c r="F74" i="13"/>
  <c r="E74" i="13"/>
  <c r="D74" i="13"/>
  <c r="R73" i="13"/>
  <c r="Q73" i="13"/>
  <c r="P73" i="13"/>
  <c r="O73" i="13"/>
  <c r="N73" i="13"/>
  <c r="M73" i="13"/>
  <c r="L73" i="13"/>
  <c r="K73" i="13"/>
  <c r="J73" i="13"/>
  <c r="I73" i="13"/>
  <c r="H73" i="13"/>
  <c r="G73" i="13"/>
  <c r="F73" i="13"/>
  <c r="E73" i="13"/>
  <c r="D73" i="13"/>
  <c r="R72" i="13"/>
  <c r="Q72" i="13"/>
  <c r="P72" i="13"/>
  <c r="O72" i="13"/>
  <c r="N72" i="13"/>
  <c r="M72" i="13"/>
  <c r="L72" i="13"/>
  <c r="K72" i="13"/>
  <c r="J72" i="13"/>
  <c r="I72" i="13"/>
  <c r="H72" i="13"/>
  <c r="G72" i="13"/>
  <c r="F72" i="13"/>
  <c r="E72" i="13"/>
  <c r="D72" i="13"/>
  <c r="R71" i="13"/>
  <c r="Q71" i="13"/>
  <c r="P71" i="13"/>
  <c r="O71" i="13"/>
  <c r="N71" i="13"/>
  <c r="M71" i="13"/>
  <c r="L71" i="13"/>
  <c r="K71" i="13"/>
  <c r="J71" i="13"/>
  <c r="I71" i="13"/>
  <c r="H71" i="13"/>
  <c r="G71" i="13"/>
  <c r="F71" i="13"/>
  <c r="E71" i="13"/>
  <c r="D71" i="13"/>
  <c r="R70" i="13"/>
  <c r="Q70" i="13"/>
  <c r="P70" i="13"/>
  <c r="O70" i="13"/>
  <c r="N70" i="13"/>
  <c r="M70" i="13"/>
  <c r="L70" i="13"/>
  <c r="K70" i="13"/>
  <c r="J70" i="13"/>
  <c r="I70" i="13"/>
  <c r="H70" i="13"/>
  <c r="G70" i="13"/>
  <c r="F70" i="13"/>
  <c r="E70" i="13"/>
  <c r="D70" i="13"/>
  <c r="R69" i="13"/>
  <c r="Q69" i="13"/>
  <c r="P69" i="13"/>
  <c r="O69" i="13"/>
  <c r="N69" i="13"/>
  <c r="M69" i="13"/>
  <c r="L69" i="13"/>
  <c r="K69" i="13"/>
  <c r="J69" i="13"/>
  <c r="I69" i="13"/>
  <c r="H69" i="13"/>
  <c r="G69" i="13"/>
  <c r="F69" i="13"/>
  <c r="E69" i="13"/>
  <c r="D69" i="13"/>
  <c r="R68" i="13"/>
  <c r="Q68" i="13"/>
  <c r="P68" i="13"/>
  <c r="O68" i="13"/>
  <c r="N68" i="13"/>
  <c r="M68" i="13"/>
  <c r="L68" i="13"/>
  <c r="K68" i="13"/>
  <c r="J68" i="13"/>
  <c r="I68" i="13"/>
  <c r="H68" i="13"/>
  <c r="G68" i="13"/>
  <c r="F68" i="13"/>
  <c r="E68" i="13"/>
  <c r="D68" i="13"/>
  <c r="R67" i="13"/>
  <c r="Q67" i="13"/>
  <c r="P67" i="13"/>
  <c r="O67" i="13"/>
  <c r="N67" i="13"/>
  <c r="M67" i="13"/>
  <c r="L67" i="13"/>
  <c r="K67" i="13"/>
  <c r="J67" i="13"/>
  <c r="I67" i="13"/>
  <c r="H67" i="13"/>
  <c r="G67" i="13"/>
  <c r="F67" i="13"/>
  <c r="E67" i="13"/>
  <c r="D67" i="13"/>
  <c r="R66" i="13"/>
  <c r="Q66" i="13"/>
  <c r="P66" i="13"/>
  <c r="O66" i="13"/>
  <c r="N66" i="13"/>
  <c r="M66" i="13"/>
  <c r="L66" i="13"/>
  <c r="K66" i="13"/>
  <c r="J66" i="13"/>
  <c r="I66" i="13"/>
  <c r="H66" i="13"/>
  <c r="G66" i="13"/>
  <c r="F66" i="13"/>
  <c r="E66" i="13"/>
  <c r="D66" i="13"/>
  <c r="R65" i="13"/>
  <c r="Q65" i="13"/>
  <c r="P65" i="13"/>
  <c r="O65" i="13"/>
  <c r="N65" i="13"/>
  <c r="M65" i="13"/>
  <c r="L65" i="13"/>
  <c r="K65" i="13"/>
  <c r="J65" i="13"/>
  <c r="I65" i="13"/>
  <c r="H65" i="13"/>
  <c r="G65" i="13"/>
  <c r="F65" i="13"/>
  <c r="E65" i="13"/>
  <c r="D65" i="13"/>
  <c r="R64" i="13"/>
  <c r="Q64" i="13"/>
  <c r="P64" i="13"/>
  <c r="O64" i="13"/>
  <c r="N64" i="13"/>
  <c r="M64" i="13"/>
  <c r="L64" i="13"/>
  <c r="K64" i="13"/>
  <c r="J64" i="13"/>
  <c r="I64" i="13"/>
  <c r="H64" i="13"/>
  <c r="G64" i="13"/>
  <c r="F64" i="13"/>
  <c r="E64" i="13"/>
  <c r="D64" i="13"/>
  <c r="R63" i="13"/>
  <c r="Q63" i="13"/>
  <c r="P63" i="13"/>
  <c r="O63" i="13"/>
  <c r="N63" i="13"/>
  <c r="M63" i="13"/>
  <c r="L63" i="13"/>
  <c r="K63" i="13"/>
  <c r="J63" i="13"/>
  <c r="I63" i="13"/>
  <c r="H63" i="13"/>
  <c r="G63" i="13"/>
  <c r="F63" i="13"/>
  <c r="E63" i="13"/>
  <c r="D63" i="13"/>
  <c r="R62" i="13"/>
  <c r="Q62" i="13"/>
  <c r="P62" i="13"/>
  <c r="O62" i="13"/>
  <c r="N62" i="13"/>
  <c r="M62" i="13"/>
  <c r="L62" i="13"/>
  <c r="K62" i="13"/>
  <c r="J62" i="13"/>
  <c r="I62" i="13"/>
  <c r="H62" i="13"/>
  <c r="G62" i="13"/>
  <c r="F62" i="13"/>
  <c r="E62" i="13"/>
  <c r="D62" i="13"/>
  <c r="R61" i="13"/>
  <c r="Q61" i="13"/>
  <c r="P61" i="13"/>
  <c r="O61" i="13"/>
  <c r="N61" i="13"/>
  <c r="M61" i="13"/>
  <c r="L61" i="13"/>
  <c r="K61" i="13"/>
  <c r="J61" i="13"/>
  <c r="I61" i="13"/>
  <c r="H61" i="13"/>
  <c r="G61" i="13"/>
  <c r="F61" i="13"/>
  <c r="E61" i="13"/>
  <c r="D61" i="13"/>
  <c r="R60" i="13"/>
  <c r="Q60" i="13"/>
  <c r="P60" i="13"/>
  <c r="O60" i="13"/>
  <c r="N60" i="13"/>
  <c r="M60" i="13"/>
  <c r="L60" i="13"/>
  <c r="K60" i="13"/>
  <c r="J60" i="13"/>
  <c r="I60" i="13"/>
  <c r="H60" i="13"/>
  <c r="G60" i="13"/>
  <c r="F60" i="13"/>
  <c r="E60" i="13"/>
  <c r="D60" i="13"/>
  <c r="R59" i="13"/>
  <c r="Q59" i="13"/>
  <c r="P59" i="13"/>
  <c r="O59" i="13"/>
  <c r="N59" i="13"/>
  <c r="M59" i="13"/>
  <c r="L59" i="13"/>
  <c r="K59" i="13"/>
  <c r="J59" i="13"/>
  <c r="I59" i="13"/>
  <c r="H59" i="13"/>
  <c r="G59" i="13"/>
  <c r="F59" i="13"/>
  <c r="E59" i="13"/>
  <c r="D59" i="13"/>
  <c r="R58" i="13"/>
  <c r="Q58" i="13"/>
  <c r="P58" i="13"/>
  <c r="O58" i="13"/>
  <c r="N58" i="13"/>
  <c r="M58" i="13"/>
  <c r="L58" i="13"/>
  <c r="K58" i="13"/>
  <c r="J58" i="13"/>
  <c r="I58" i="13"/>
  <c r="H58" i="13"/>
  <c r="G58" i="13"/>
  <c r="F58" i="13"/>
  <c r="E58" i="13"/>
  <c r="D58" i="13"/>
  <c r="R57" i="13"/>
  <c r="Q57" i="13"/>
  <c r="P57" i="13"/>
  <c r="O57" i="13"/>
  <c r="N57" i="13"/>
  <c r="M57" i="13"/>
  <c r="L57" i="13"/>
  <c r="K57" i="13"/>
  <c r="J57" i="13"/>
  <c r="I57" i="13"/>
  <c r="H57" i="13"/>
  <c r="G57" i="13"/>
  <c r="F57" i="13"/>
  <c r="E57" i="13"/>
  <c r="D57" i="13"/>
  <c r="R56" i="13"/>
  <c r="Q56" i="13"/>
  <c r="P56" i="13"/>
  <c r="O56" i="13"/>
  <c r="N56" i="13"/>
  <c r="M56" i="13"/>
  <c r="L56" i="13"/>
  <c r="K56" i="13"/>
  <c r="J56" i="13"/>
  <c r="I56" i="13"/>
  <c r="H56" i="13"/>
  <c r="G56" i="13"/>
  <c r="F56" i="13"/>
  <c r="E56" i="13"/>
  <c r="D56" i="13"/>
  <c r="R55" i="13"/>
  <c r="Q55" i="13"/>
  <c r="P55" i="13"/>
  <c r="O55" i="13"/>
  <c r="N55" i="13"/>
  <c r="M55" i="13"/>
  <c r="L55" i="13"/>
  <c r="K55" i="13"/>
  <c r="J55" i="13"/>
  <c r="I55" i="13"/>
  <c r="H55" i="13"/>
  <c r="G55" i="13"/>
  <c r="F55" i="13"/>
  <c r="E55" i="13"/>
  <c r="D55" i="13"/>
  <c r="R54" i="13"/>
  <c r="Q54" i="13"/>
  <c r="P54" i="13"/>
  <c r="O54" i="13"/>
  <c r="N54" i="13"/>
  <c r="M54" i="13"/>
  <c r="L54" i="13"/>
  <c r="K54" i="13"/>
  <c r="J54" i="13"/>
  <c r="I54" i="13"/>
  <c r="H54" i="13"/>
  <c r="G54" i="13"/>
  <c r="F54" i="13"/>
  <c r="E54" i="13"/>
  <c r="D54" i="13"/>
  <c r="R53" i="13"/>
  <c r="Q53" i="13"/>
  <c r="P53" i="13"/>
  <c r="O53" i="13"/>
  <c r="N53" i="13"/>
  <c r="M53" i="13"/>
  <c r="L53" i="13"/>
  <c r="K53" i="13"/>
  <c r="J53" i="13"/>
  <c r="I53" i="13"/>
  <c r="H53" i="13"/>
  <c r="G53" i="13"/>
  <c r="F53" i="13"/>
  <c r="E53" i="13"/>
  <c r="D53" i="13"/>
  <c r="R52" i="13"/>
  <c r="Q52" i="13"/>
  <c r="P52" i="13"/>
  <c r="O52" i="13"/>
  <c r="N52" i="13"/>
  <c r="M52" i="13"/>
  <c r="L52" i="13"/>
  <c r="K52" i="13"/>
  <c r="J52" i="13"/>
  <c r="I52" i="13"/>
  <c r="H52" i="13"/>
  <c r="G52" i="13"/>
  <c r="F52" i="13"/>
  <c r="E52" i="13"/>
  <c r="D52" i="13"/>
  <c r="R51" i="13"/>
  <c r="Q51" i="13"/>
  <c r="P51" i="13"/>
  <c r="O51" i="13"/>
  <c r="N51" i="13"/>
  <c r="M51" i="13"/>
  <c r="L51" i="13"/>
  <c r="K51" i="13"/>
  <c r="J51" i="13"/>
  <c r="I51" i="13"/>
  <c r="H51" i="13"/>
  <c r="G51" i="13"/>
  <c r="F51" i="13"/>
  <c r="E51" i="13"/>
  <c r="D51" i="13"/>
  <c r="R50" i="13"/>
  <c r="Q50" i="13"/>
  <c r="P50" i="13"/>
  <c r="O50" i="13"/>
  <c r="N50" i="13"/>
  <c r="M50" i="13"/>
  <c r="L50" i="13"/>
  <c r="K50" i="13"/>
  <c r="J50" i="13"/>
  <c r="I50" i="13"/>
  <c r="H50" i="13"/>
  <c r="G50" i="13"/>
  <c r="F50" i="13"/>
  <c r="E50" i="13"/>
  <c r="D50" i="13"/>
  <c r="R49" i="13"/>
  <c r="Q49" i="13"/>
  <c r="P49" i="13"/>
  <c r="O49" i="13"/>
  <c r="N49" i="13"/>
  <c r="M49" i="13"/>
  <c r="L49" i="13"/>
  <c r="K49" i="13"/>
  <c r="J49" i="13"/>
  <c r="I49" i="13"/>
  <c r="H49" i="13"/>
  <c r="G49" i="13"/>
  <c r="F49" i="13"/>
  <c r="E49" i="13"/>
  <c r="D49" i="13"/>
  <c r="R48" i="13"/>
  <c r="Q48" i="13"/>
  <c r="P48" i="13"/>
  <c r="O48" i="13"/>
  <c r="N48" i="13"/>
  <c r="M48" i="13"/>
  <c r="L48" i="13"/>
  <c r="K48" i="13"/>
  <c r="J48" i="13"/>
  <c r="I48" i="13"/>
  <c r="H48" i="13"/>
  <c r="G48" i="13"/>
  <c r="F48" i="13"/>
  <c r="E48" i="13"/>
  <c r="D48" i="13"/>
  <c r="R47" i="13"/>
  <c r="Q47" i="13"/>
  <c r="P47" i="13"/>
  <c r="O47" i="13"/>
  <c r="N47" i="13"/>
  <c r="M47" i="13"/>
  <c r="L47" i="13"/>
  <c r="K47" i="13"/>
  <c r="J47" i="13"/>
  <c r="I47" i="13"/>
  <c r="H47" i="13"/>
  <c r="G47" i="13"/>
  <c r="F47" i="13"/>
  <c r="E47" i="13"/>
  <c r="D47" i="13"/>
  <c r="R46" i="13"/>
  <c r="Q46" i="13"/>
  <c r="P46" i="13"/>
  <c r="O46" i="13"/>
  <c r="N46" i="13"/>
  <c r="M46" i="13"/>
  <c r="L46" i="13"/>
  <c r="K46" i="13"/>
  <c r="J46" i="13"/>
  <c r="I46" i="13"/>
  <c r="H46" i="13"/>
  <c r="G46" i="13"/>
  <c r="F46" i="13"/>
  <c r="E46" i="13"/>
  <c r="D46" i="13"/>
  <c r="R45" i="13"/>
  <c r="Q45" i="13"/>
  <c r="P45" i="13"/>
  <c r="O45" i="13"/>
  <c r="N45" i="13"/>
  <c r="M45" i="13"/>
  <c r="L45" i="13"/>
  <c r="K45" i="13"/>
  <c r="J45" i="13"/>
  <c r="I45" i="13"/>
  <c r="H45" i="13"/>
  <c r="G45" i="13"/>
  <c r="F45" i="13"/>
  <c r="E45" i="13"/>
  <c r="D45" i="13"/>
  <c r="R44" i="13"/>
  <c r="Q44" i="13"/>
  <c r="P44" i="13"/>
  <c r="O44" i="13"/>
  <c r="N44" i="13"/>
  <c r="M44" i="13"/>
  <c r="L44" i="13"/>
  <c r="K44" i="13"/>
  <c r="J44" i="13"/>
  <c r="I44" i="13"/>
  <c r="H44" i="13"/>
  <c r="G44" i="13"/>
  <c r="F44" i="13"/>
  <c r="E44" i="13"/>
  <c r="D44" i="13"/>
  <c r="R43" i="13"/>
  <c r="Q43" i="13"/>
  <c r="P43" i="13"/>
  <c r="O43" i="13"/>
  <c r="N43" i="13"/>
  <c r="M43" i="13"/>
  <c r="L43" i="13"/>
  <c r="K43" i="13"/>
  <c r="J43" i="13"/>
  <c r="I43" i="13"/>
  <c r="H43" i="13"/>
  <c r="G43" i="13"/>
  <c r="F43" i="13"/>
  <c r="E43" i="13"/>
  <c r="D43" i="13"/>
  <c r="R42" i="13"/>
  <c r="Q42" i="13"/>
  <c r="P42" i="13"/>
  <c r="O42" i="13"/>
  <c r="N42" i="13"/>
  <c r="M42" i="13"/>
  <c r="L42" i="13"/>
  <c r="K42" i="13"/>
  <c r="J42" i="13"/>
  <c r="I42" i="13"/>
  <c r="H42" i="13"/>
  <c r="G42" i="13"/>
  <c r="F42" i="13"/>
  <c r="E42" i="13"/>
  <c r="D42" i="13"/>
  <c r="R41" i="13"/>
  <c r="Q41" i="13"/>
  <c r="P41" i="13"/>
  <c r="O41" i="13"/>
  <c r="N41" i="13"/>
  <c r="M41" i="13"/>
  <c r="L41" i="13"/>
  <c r="K41" i="13"/>
  <c r="J41" i="13"/>
  <c r="I41" i="13"/>
  <c r="H41" i="13"/>
  <c r="G41" i="13"/>
  <c r="F41" i="13"/>
  <c r="E41" i="13"/>
  <c r="D41" i="13"/>
  <c r="R40" i="13"/>
  <c r="Q40" i="13"/>
  <c r="P40" i="13"/>
  <c r="O40" i="13"/>
  <c r="N40" i="13"/>
  <c r="M40" i="13"/>
  <c r="L40" i="13"/>
  <c r="K40" i="13"/>
  <c r="J40" i="13"/>
  <c r="I40" i="13"/>
  <c r="H40" i="13"/>
  <c r="G40" i="13"/>
  <c r="F40" i="13"/>
  <c r="E40" i="13"/>
  <c r="D40" i="13"/>
  <c r="R39" i="13"/>
  <c r="Q39" i="13"/>
  <c r="P39" i="13"/>
  <c r="O39" i="13"/>
  <c r="N39" i="13"/>
  <c r="M39" i="13"/>
  <c r="L39" i="13"/>
  <c r="K39" i="13"/>
  <c r="J39" i="13"/>
  <c r="I39" i="13"/>
  <c r="H39" i="13"/>
  <c r="G39" i="13"/>
  <c r="F39" i="13"/>
  <c r="E39" i="13"/>
  <c r="D39" i="13"/>
  <c r="R38" i="13"/>
  <c r="Q38" i="13"/>
  <c r="P38" i="13"/>
  <c r="O38" i="13"/>
  <c r="N38" i="13"/>
  <c r="M38" i="13"/>
  <c r="L38" i="13"/>
  <c r="K38" i="13"/>
  <c r="J38" i="13"/>
  <c r="I38" i="13"/>
  <c r="H38" i="13"/>
  <c r="G38" i="13"/>
  <c r="F38" i="13"/>
  <c r="E38" i="13"/>
  <c r="D38" i="13"/>
  <c r="R37" i="13"/>
  <c r="Q37" i="13"/>
  <c r="P37" i="13"/>
  <c r="O37" i="13"/>
  <c r="N37" i="13"/>
  <c r="M37" i="13"/>
  <c r="L37" i="13"/>
  <c r="K37" i="13"/>
  <c r="J37" i="13"/>
  <c r="I37" i="13"/>
  <c r="H37" i="13"/>
  <c r="G37" i="13"/>
  <c r="F37" i="13"/>
  <c r="E37" i="13"/>
  <c r="D37" i="13"/>
  <c r="R36" i="13"/>
  <c r="Q36" i="13"/>
  <c r="P36" i="13"/>
  <c r="O36" i="13"/>
  <c r="N36" i="13"/>
  <c r="M36" i="13"/>
  <c r="L36" i="13"/>
  <c r="K36" i="13"/>
  <c r="J36" i="13"/>
  <c r="I36" i="13"/>
  <c r="H36" i="13"/>
  <c r="G36" i="13"/>
  <c r="F36" i="13"/>
  <c r="E36" i="13"/>
  <c r="D36" i="13"/>
  <c r="R35" i="13"/>
  <c r="Q35" i="13"/>
  <c r="P35" i="13"/>
  <c r="O35" i="13"/>
  <c r="N35" i="13"/>
  <c r="M35" i="13"/>
  <c r="L35" i="13"/>
  <c r="K35" i="13"/>
  <c r="J35" i="13"/>
  <c r="I35" i="13"/>
  <c r="H35" i="13"/>
  <c r="G35" i="13"/>
  <c r="F35" i="13"/>
  <c r="E35" i="13"/>
  <c r="D35" i="13"/>
  <c r="R34" i="13"/>
  <c r="Q34" i="13"/>
  <c r="P34" i="13"/>
  <c r="O34" i="13"/>
  <c r="N34" i="13"/>
  <c r="M34" i="13"/>
  <c r="L34" i="13"/>
  <c r="K34" i="13"/>
  <c r="J34" i="13"/>
  <c r="I34" i="13"/>
  <c r="H34" i="13"/>
  <c r="G34" i="13"/>
  <c r="F34" i="13"/>
  <c r="E34" i="13"/>
  <c r="D34" i="13"/>
  <c r="R33" i="13"/>
  <c r="Q33" i="13"/>
  <c r="P33" i="13"/>
  <c r="O33" i="13"/>
  <c r="N33" i="13"/>
  <c r="M33" i="13"/>
  <c r="L33" i="13"/>
  <c r="K33" i="13"/>
  <c r="J33" i="13"/>
  <c r="I33" i="13"/>
  <c r="H33" i="13"/>
  <c r="G33" i="13"/>
  <c r="F33" i="13"/>
  <c r="E33" i="13"/>
  <c r="D33" i="13"/>
  <c r="R32" i="13"/>
  <c r="Q32" i="13"/>
  <c r="P32" i="13"/>
  <c r="O32" i="13"/>
  <c r="N32" i="13"/>
  <c r="M32" i="13"/>
  <c r="L32" i="13"/>
  <c r="K32" i="13"/>
  <c r="J32" i="13"/>
  <c r="I32" i="13"/>
  <c r="H32" i="13"/>
  <c r="G32" i="13"/>
  <c r="F32" i="13"/>
  <c r="E32" i="13"/>
  <c r="D32" i="13"/>
  <c r="R31" i="13"/>
  <c r="Q31" i="13"/>
  <c r="P31" i="13"/>
  <c r="O31" i="13"/>
  <c r="N31" i="13"/>
  <c r="M31" i="13"/>
  <c r="L31" i="13"/>
  <c r="K31" i="13"/>
  <c r="J31" i="13"/>
  <c r="I31" i="13"/>
  <c r="H31" i="13"/>
  <c r="G31" i="13"/>
  <c r="F31" i="13"/>
  <c r="E31" i="13"/>
  <c r="D31" i="13"/>
  <c r="R30" i="13"/>
  <c r="Q30" i="13"/>
  <c r="P30" i="13"/>
  <c r="O30" i="13"/>
  <c r="N30" i="13"/>
  <c r="M30" i="13"/>
  <c r="L30" i="13"/>
  <c r="K30" i="13"/>
  <c r="J30" i="13"/>
  <c r="I30" i="13"/>
  <c r="H30" i="13"/>
  <c r="G30" i="13"/>
  <c r="F30" i="13"/>
  <c r="E30" i="13"/>
  <c r="D30" i="13"/>
  <c r="R29" i="13"/>
  <c r="Q29" i="13"/>
  <c r="P29" i="13"/>
  <c r="O29" i="13"/>
  <c r="N29" i="13"/>
  <c r="M29" i="13"/>
  <c r="L29" i="13"/>
  <c r="K29" i="13"/>
  <c r="J29" i="13"/>
  <c r="I29" i="13"/>
  <c r="H29" i="13"/>
  <c r="G29" i="13"/>
  <c r="F29" i="13"/>
  <c r="E29" i="13"/>
  <c r="D29" i="13"/>
  <c r="R28" i="13"/>
  <c r="Q28" i="13"/>
  <c r="P28" i="13"/>
  <c r="O28" i="13"/>
  <c r="N28" i="13"/>
  <c r="M28" i="13"/>
  <c r="L28" i="13"/>
  <c r="K28" i="13"/>
  <c r="J28" i="13"/>
  <c r="I28" i="13"/>
  <c r="H28" i="13"/>
  <c r="G28" i="13"/>
  <c r="F28" i="13"/>
  <c r="E28" i="13"/>
  <c r="D28" i="13"/>
  <c r="R27" i="13"/>
  <c r="Q27" i="13"/>
  <c r="P27" i="13"/>
  <c r="O27" i="13"/>
  <c r="N27" i="13"/>
  <c r="M27" i="13"/>
  <c r="L27" i="13"/>
  <c r="K27" i="13"/>
  <c r="J27" i="13"/>
  <c r="I27" i="13"/>
  <c r="H27" i="13"/>
  <c r="G27" i="13"/>
  <c r="F27" i="13"/>
  <c r="E27" i="13"/>
  <c r="D27" i="13"/>
  <c r="R26" i="13"/>
  <c r="Q26" i="13"/>
  <c r="P26" i="13"/>
  <c r="O26" i="13"/>
  <c r="N26" i="13"/>
  <c r="M26" i="13"/>
  <c r="L26" i="13"/>
  <c r="K26" i="13"/>
  <c r="J26" i="13"/>
  <c r="I26" i="13"/>
  <c r="H26" i="13"/>
  <c r="G26" i="13"/>
  <c r="F26" i="13"/>
  <c r="E26" i="13"/>
  <c r="D26" i="13"/>
  <c r="R25" i="13"/>
  <c r="Q25" i="13"/>
  <c r="P25" i="13"/>
  <c r="O25" i="13"/>
  <c r="N25" i="13"/>
  <c r="M25" i="13"/>
  <c r="L25" i="13"/>
  <c r="K25" i="13"/>
  <c r="J25" i="13"/>
  <c r="I25" i="13"/>
  <c r="H25" i="13"/>
  <c r="G25" i="13"/>
  <c r="F25" i="13"/>
  <c r="E25" i="13"/>
  <c r="D25" i="13"/>
  <c r="R24" i="13"/>
  <c r="Q24" i="13"/>
  <c r="P24" i="13"/>
  <c r="O24" i="13"/>
  <c r="N24" i="13"/>
  <c r="M24" i="13"/>
  <c r="L24" i="13"/>
  <c r="K24" i="13"/>
  <c r="J24" i="13"/>
  <c r="I24" i="13"/>
  <c r="H24" i="13"/>
  <c r="G24" i="13"/>
  <c r="F24" i="13"/>
  <c r="E24" i="13"/>
  <c r="D24" i="13"/>
  <c r="R23" i="13"/>
  <c r="Q23" i="13"/>
  <c r="P23" i="13"/>
  <c r="O23" i="13"/>
  <c r="N23" i="13"/>
  <c r="M23" i="13"/>
  <c r="L23" i="13"/>
  <c r="K23" i="13"/>
  <c r="J23" i="13"/>
  <c r="I23" i="13"/>
  <c r="H23" i="13"/>
  <c r="G23" i="13"/>
  <c r="F23" i="13"/>
  <c r="E23" i="13"/>
  <c r="D23" i="13"/>
  <c r="R22" i="13"/>
  <c r="Q22" i="13"/>
  <c r="P22" i="13"/>
  <c r="O22" i="13"/>
  <c r="N22" i="13"/>
  <c r="M22" i="13"/>
  <c r="L22" i="13"/>
  <c r="K22" i="13"/>
  <c r="J22" i="13"/>
  <c r="I22" i="13"/>
  <c r="H22" i="13"/>
  <c r="G22" i="13"/>
  <c r="F22" i="13"/>
  <c r="E22" i="13"/>
  <c r="D22" i="13"/>
  <c r="R21" i="13"/>
  <c r="Q21" i="13"/>
  <c r="P21" i="13"/>
  <c r="O21" i="13"/>
  <c r="N21" i="13"/>
  <c r="M21" i="13"/>
  <c r="L21" i="13"/>
  <c r="K21" i="13"/>
  <c r="J21" i="13"/>
  <c r="I21" i="13"/>
  <c r="H21" i="13"/>
  <c r="G21" i="13"/>
  <c r="F21" i="13"/>
  <c r="E21" i="13"/>
  <c r="D21" i="13"/>
  <c r="R20" i="13"/>
  <c r="Q20" i="13"/>
  <c r="P20" i="13"/>
  <c r="O20" i="13"/>
  <c r="N20" i="13"/>
  <c r="M20" i="13"/>
  <c r="L20" i="13"/>
  <c r="K20" i="13"/>
  <c r="J20" i="13"/>
  <c r="I20" i="13"/>
  <c r="H20" i="13"/>
  <c r="G20" i="13"/>
  <c r="F20" i="13"/>
  <c r="E20" i="13"/>
  <c r="D20" i="13"/>
  <c r="R19" i="13"/>
  <c r="Q19" i="13"/>
  <c r="P19" i="13"/>
  <c r="O19" i="13"/>
  <c r="N19" i="13"/>
  <c r="M19" i="13"/>
  <c r="L19" i="13"/>
  <c r="K19" i="13"/>
  <c r="J19" i="13"/>
  <c r="I19" i="13"/>
  <c r="H19" i="13"/>
  <c r="G19" i="13"/>
  <c r="F19" i="13"/>
  <c r="E19" i="13"/>
  <c r="D19" i="13"/>
  <c r="R18" i="13"/>
  <c r="Q18" i="13"/>
  <c r="P18" i="13"/>
  <c r="O18" i="13"/>
  <c r="N18" i="13"/>
  <c r="M18" i="13"/>
  <c r="L18" i="13"/>
  <c r="K18" i="13"/>
  <c r="J18" i="13"/>
  <c r="I18" i="13"/>
  <c r="H18" i="13"/>
  <c r="G18" i="13"/>
  <c r="F18" i="13"/>
  <c r="E18" i="13"/>
  <c r="D18" i="13"/>
  <c r="R17" i="13"/>
  <c r="Q17" i="13"/>
  <c r="P17" i="13"/>
  <c r="O17" i="13"/>
  <c r="N17" i="13"/>
  <c r="M17" i="13"/>
  <c r="L17" i="13"/>
  <c r="K17" i="13"/>
  <c r="J17" i="13"/>
  <c r="I17" i="13"/>
  <c r="H17" i="13"/>
  <c r="G17" i="13"/>
  <c r="F17" i="13"/>
  <c r="E17" i="13"/>
  <c r="D17" i="13"/>
  <c r="R16" i="13"/>
  <c r="Q16" i="13"/>
  <c r="P16" i="13"/>
  <c r="O16" i="13"/>
  <c r="N16" i="13"/>
  <c r="M16" i="13"/>
  <c r="L16" i="13"/>
  <c r="K16" i="13"/>
  <c r="J16" i="13"/>
  <c r="I16" i="13"/>
  <c r="H16" i="13"/>
  <c r="G16" i="13"/>
  <c r="F16" i="13"/>
  <c r="E16" i="13"/>
  <c r="D16" i="13"/>
  <c r="R15" i="13"/>
  <c r="Q15" i="13"/>
  <c r="P15" i="13"/>
  <c r="O15" i="13"/>
  <c r="N15" i="13"/>
  <c r="M15" i="13"/>
  <c r="L15" i="13"/>
  <c r="K15" i="13"/>
  <c r="J15" i="13"/>
  <c r="I15" i="13"/>
  <c r="H15" i="13"/>
  <c r="G15" i="13"/>
  <c r="F15" i="13"/>
  <c r="E15" i="13"/>
  <c r="D15" i="13"/>
  <c r="R14" i="13"/>
  <c r="Q14" i="13"/>
  <c r="P14" i="13"/>
  <c r="O14" i="13"/>
  <c r="N14" i="13"/>
  <c r="M14" i="13"/>
  <c r="L14" i="13"/>
  <c r="K14" i="13"/>
  <c r="J14" i="13"/>
  <c r="I14" i="13"/>
  <c r="H14" i="13"/>
  <c r="G14" i="13"/>
  <c r="F14" i="13"/>
  <c r="E14" i="13"/>
  <c r="D14" i="13"/>
  <c r="R13" i="13"/>
  <c r="Q13" i="13"/>
  <c r="P13" i="13"/>
  <c r="O13" i="13"/>
  <c r="N13" i="13"/>
  <c r="M13" i="13"/>
  <c r="L13" i="13"/>
  <c r="K13" i="13"/>
  <c r="J13" i="13"/>
  <c r="I13" i="13"/>
  <c r="H13" i="13"/>
  <c r="G13" i="13"/>
  <c r="F13" i="13"/>
  <c r="E13" i="13"/>
  <c r="D13" i="13"/>
  <c r="R12" i="13"/>
  <c r="Q12" i="13"/>
  <c r="P12" i="13"/>
  <c r="O12" i="13"/>
  <c r="N12" i="13"/>
  <c r="M12" i="13"/>
  <c r="L12" i="13"/>
  <c r="K12" i="13"/>
  <c r="J12" i="13"/>
  <c r="I12" i="13"/>
  <c r="H12" i="13"/>
  <c r="G12" i="13"/>
  <c r="F12" i="13"/>
  <c r="E12" i="13"/>
  <c r="D12" i="13"/>
  <c r="R11" i="13"/>
  <c r="Q11" i="13"/>
  <c r="P11" i="13"/>
  <c r="O11" i="13"/>
  <c r="N11" i="13"/>
  <c r="M11" i="13"/>
  <c r="L11" i="13"/>
  <c r="K11" i="13"/>
  <c r="J11" i="13"/>
  <c r="I11" i="13"/>
  <c r="H11" i="13"/>
  <c r="G11" i="13"/>
  <c r="F11" i="13"/>
  <c r="E11" i="13"/>
  <c r="D11" i="13"/>
  <c r="R10" i="13"/>
  <c r="Q10" i="13"/>
  <c r="P10" i="13"/>
  <c r="O10" i="13"/>
  <c r="N10" i="13"/>
  <c r="M10" i="13"/>
  <c r="L10" i="13"/>
  <c r="K10" i="13"/>
  <c r="J10" i="13"/>
  <c r="I10" i="13"/>
  <c r="H10" i="13"/>
  <c r="G10" i="13"/>
  <c r="F10" i="13"/>
  <c r="E10" i="13"/>
  <c r="D10" i="13"/>
  <c r="R9" i="13"/>
  <c r="Q9" i="13"/>
  <c r="P9" i="13"/>
  <c r="O9" i="13"/>
  <c r="N9" i="13"/>
  <c r="M9" i="13"/>
  <c r="L9" i="13"/>
  <c r="K9" i="13"/>
  <c r="J9" i="13"/>
  <c r="I9" i="13"/>
  <c r="H9" i="13"/>
  <c r="G9" i="13"/>
  <c r="F9" i="13"/>
  <c r="E9" i="13"/>
  <c r="D9" i="13"/>
  <c r="R8" i="13"/>
  <c r="Q8" i="13"/>
  <c r="P8" i="13"/>
  <c r="O8" i="13"/>
  <c r="N8" i="13"/>
  <c r="M8" i="13"/>
  <c r="L8" i="13"/>
  <c r="K8" i="13"/>
  <c r="J8" i="13"/>
  <c r="I8" i="13"/>
  <c r="H8" i="13"/>
  <c r="G8" i="13"/>
  <c r="F8" i="13"/>
  <c r="E8" i="13"/>
  <c r="D8" i="13"/>
  <c r="R7" i="13"/>
  <c r="Q7" i="13"/>
  <c r="P7" i="13"/>
  <c r="O7" i="13"/>
  <c r="N7" i="13"/>
  <c r="M7" i="13"/>
  <c r="L7" i="13"/>
  <c r="K7" i="13"/>
  <c r="J7" i="13"/>
  <c r="I7" i="13"/>
  <c r="H7" i="13"/>
  <c r="G7" i="13"/>
  <c r="F7" i="13"/>
  <c r="E7" i="13"/>
  <c r="D7" i="13"/>
  <c r="R6" i="13"/>
  <c r="Q6" i="13"/>
  <c r="P6" i="13"/>
  <c r="O6" i="13"/>
  <c r="N6" i="13"/>
  <c r="M6" i="13"/>
  <c r="L6" i="13"/>
  <c r="K6" i="13"/>
  <c r="J6" i="13"/>
  <c r="I6" i="13"/>
  <c r="H6" i="13"/>
  <c r="G6" i="13"/>
  <c r="F6" i="13"/>
  <c r="E6" i="13"/>
  <c r="D6" i="13"/>
  <c r="R5" i="13"/>
  <c r="Q5" i="13"/>
  <c r="P5" i="13"/>
  <c r="O5" i="13"/>
  <c r="N5" i="13"/>
  <c r="M5" i="13"/>
  <c r="L5" i="13"/>
  <c r="K5" i="13"/>
  <c r="J5" i="13"/>
  <c r="I5" i="13"/>
  <c r="H5" i="13"/>
  <c r="G5" i="13"/>
  <c r="F5" i="13"/>
  <c r="E5" i="13"/>
  <c r="D5" i="13"/>
  <c r="R4" i="13"/>
  <c r="Q4" i="13"/>
  <c r="P4" i="13"/>
  <c r="O4" i="13"/>
  <c r="N4" i="13"/>
  <c r="M4" i="13"/>
  <c r="L4" i="13"/>
  <c r="K4" i="13"/>
  <c r="J4" i="13"/>
  <c r="I4" i="13"/>
  <c r="H4" i="13"/>
  <c r="G4" i="13"/>
  <c r="F4" i="13"/>
  <c r="E4" i="13"/>
  <c r="D4" i="13"/>
  <c r="H34" i="2" l="1"/>
  <c r="A7" i="18" s="1"/>
  <c r="H36" i="2"/>
  <c r="A6" i="18" s="1"/>
  <c r="G34" i="2"/>
  <c r="A5" i="18" s="1"/>
</calcChain>
</file>

<file path=xl/sharedStrings.xml><?xml version="1.0" encoding="utf-8"?>
<sst xmlns="http://schemas.openxmlformats.org/spreadsheetml/2006/main" count="411" uniqueCount="343">
  <si>
    <t>Tema</t>
  </si>
  <si>
    <t>Nr.</t>
  </si>
  <si>
    <t>KK byggeri</t>
  </si>
  <si>
    <t>Byfornyelse</t>
  </si>
  <si>
    <t>Almene boliger</t>
  </si>
  <si>
    <t>Håndværkerydelser</t>
  </si>
  <si>
    <t>KK Anlæg</t>
  </si>
  <si>
    <t>KK gårdhaver</t>
  </si>
  <si>
    <t>Projekttitel</t>
  </si>
  <si>
    <t>Ja</t>
  </si>
  <si>
    <t>Kravtitel</t>
  </si>
  <si>
    <t>Overholdt</t>
  </si>
  <si>
    <t>Rulleliste</t>
  </si>
  <si>
    <t>Nej</t>
  </si>
  <si>
    <t>Kommunal sagsbehandler</t>
  </si>
  <si>
    <t>SUM af RELEVANT</t>
  </si>
  <si>
    <t>SUM af DISPENSATION</t>
  </si>
  <si>
    <t>SUM af OVERHOLDT</t>
  </si>
  <si>
    <t>El, vand og varme</t>
  </si>
  <si>
    <t>1.01</t>
  </si>
  <si>
    <t>Energioptimering i mindre renoveringer</t>
  </si>
  <si>
    <t>Energioptimering i større renoveringer</t>
  </si>
  <si>
    <t>Energieffektiv belysning</t>
  </si>
  <si>
    <t>1.07</t>
  </si>
  <si>
    <t>Tøjtørring</t>
  </si>
  <si>
    <t>1.11</t>
  </si>
  <si>
    <t>Måling af brugsvand</t>
  </si>
  <si>
    <t>Materialer</t>
  </si>
  <si>
    <t>Skadelig kemi</t>
  </si>
  <si>
    <t>Miljømærkning</t>
  </si>
  <si>
    <t>2.04</t>
  </si>
  <si>
    <t>Maling</t>
  </si>
  <si>
    <t>Træ</t>
  </si>
  <si>
    <t>Indeklima</t>
  </si>
  <si>
    <t>3.01</t>
  </si>
  <si>
    <t>Reduktion af støjgener</t>
  </si>
  <si>
    <t>Regnvand og bynatur</t>
  </si>
  <si>
    <t>Håndtering af regnvand</t>
  </si>
  <si>
    <t>Skybrudssikring</t>
  </si>
  <si>
    <t>Ressourcer og affald</t>
  </si>
  <si>
    <t>5.03</t>
  </si>
  <si>
    <t>Kildesortering i køkkener</t>
  </si>
  <si>
    <t>Byggeplads</t>
  </si>
  <si>
    <t>Jordforurening</t>
  </si>
  <si>
    <t>Hvis der ved nyt boligbyggeri etableres fællesvaskeri, skal der være mulighed for at hænge vasketøjet til tørre. 
Ved renovering skal mulighed for at hænge vasketøjet til tørre bevares.</t>
  </si>
  <si>
    <t>Produkter til anlæg, byggeri, nagelfast inventar og legepladser, hvori træ og træbaseret materiale indgår, skal være dokumenteret bæredygtige eller miljørigtige. 
Kravet kan opfyldes på to måder: 
Bæredygtigt træ:
Ved at følge statens regler på området som fastsat i cirkulære om sikring af bæredygtigt træ i statens aftaler om vareindkøb, tjenesteydelser og bygge- og anlægsarbejder.
Træ må ikke være imprægneret med miljøskadelige stoffer, herunder biocider og tungmetaller. 
Miljørigtigt træprodukt:
Ved at eftervise gyldig licens til det nordiske miljømærke Svanen eller EU's miljømærke Blomsten eller tilsvarende, hvori der bl.a. stilles krav om bæredygtig skovdrift og kemikalie indhold i produktet. 
Hvis krav 2.03 om miljømærkning overholdes, er også dette krav overholdt for det gældende produkt.</t>
  </si>
  <si>
    <t>Hvis en jordforurening udgør et miljø- eller sundhedsmæssigt problem, skal forureningen fjernes.</t>
  </si>
  <si>
    <t>Jordprøver fra bund og sider af udgravning</t>
  </si>
  <si>
    <t xml:space="preserve">Center for Bygninger
Gitte Duckert 
33665694
z08b@tmf.kk.dk
Søren Rahr
33665693
bf5f@tmf.kk.dk
</t>
  </si>
  <si>
    <t>Center for Bydækkende Strategier
Klima
Jan Burgdorf Nielsen
40192841
janbni@tmf.kk.dk</t>
  </si>
  <si>
    <t>Center for Bydækkende Strategier
Bæredygtighed
Mette Jørgensen
mettej@tmf.kk.dk 
20115182
Anne Christine Eskildsen
aneski@tmf.kk.dk
24234667</t>
  </si>
  <si>
    <t>Prøvningsrapport</t>
  </si>
  <si>
    <t xml:space="preserve">Center for Miljøbeskyttelse
Jord og Affald 
Birgit Konring
33665872
bikonr@tmf.kk.dk
jordforurening@tmf.kk.dk
</t>
  </si>
  <si>
    <t>Udfyld kolonne "redegørelse"</t>
  </si>
  <si>
    <t>Redegør for:
1) Blev de eksisterende muligheder til tøjtørring bibeholdt?
2) Ved ændring, beskriv løsning til tøjtørring.
3) Begrundelse</t>
  </si>
  <si>
    <t>Redegør for:
1) Antal boligenheder (evt. før/efter byggeprojektet)
2) Antal koldtvandsmåler (evt. før/efter byggeprojektet)
3) Antal varmtvandsmåler (evt. før/efter byggeprojektet)</t>
  </si>
  <si>
    <t xml:space="preserve">1. Udfyldt støj-beregningsskema for alle støjbelastede vinduer
2) Produktblade for de støjbelastede vinduer
</t>
  </si>
  <si>
    <t>Stamdata</t>
  </si>
  <si>
    <t>Projektstatus</t>
  </si>
  <si>
    <t>Vælg fra rulleliste</t>
  </si>
  <si>
    <t>Interne oplysninger:</t>
  </si>
  <si>
    <t>Rulleliste modtager:</t>
  </si>
  <si>
    <t>Rulleliste afslutning:</t>
  </si>
  <si>
    <t>Projektadresse (vej, vejnummer, postnummer)</t>
  </si>
  <si>
    <t>Projekttype (fx renovering, ombygning, nybyggeri)</t>
  </si>
  <si>
    <t>Interne Opysninger</t>
  </si>
  <si>
    <t>Tagvand skal – i det omfang det er teknisk, miljømæssigt og økonomisk muligt - opsamles og anvendelse til fx toiletskyl, fællesvaskeri, vanding eller bilvask</t>
  </si>
  <si>
    <t>Redegør for overholdelse af kravet i kolonnen "Redegørelse".</t>
  </si>
  <si>
    <t>Kravet gælder ved udskiftning eller nyinstallering af belysningsanlæg.
El-besparende belysningstiltag skal beskrives kort med udgangspunkt i Energistyrelsen indkøbsanbefalinger for belysning (http://sparenergi.dk/offentlig/indkoeb-og-adfaerd/indkoebsanbefalinger/belysning).</t>
  </si>
  <si>
    <t>Ikke gennemførte tiltag fra eksisterende energimærkningsrapport begrundes med hensyn på rentabilitet.
Definition af rentabilitet:
Bygningsmæssige foranstaltninger, hvor årlig besparelse gange levetid divideret med investering er større end 1,33, kan anses for rentable. Der henvises til bygningsreglementet for information om beregningsmæssige levetider.</t>
  </si>
  <si>
    <t>1. Eksisterende energimærkningsrapport
2. Skema til vurdering af energibesparelser</t>
  </si>
  <si>
    <t>Kravtekst</t>
  </si>
  <si>
    <t>Ved en mindre renovering skal det vurderes, om implementering af rentable energitiltag anført i energimærkningsrapporten er hensigtsmæssig i forbindelse med den konkrete byggesag.  
Rentable energitiltag er tiltag med en rentabilitetsfaktor større end 1,33.
I implementeringen af kravet, tages der udover rentabilitet hensyn til, om bygningsdelen er renoveringsmoden og bevaringsværdig.
Kravet kan opfyldes ved i stedet at gennemføre 1.03.</t>
  </si>
  <si>
    <t xml:space="preserve">Ved større renoveringer er målet, at:
1.  Bygninger med energimærke B, C og D skal forbedres ét trin.
2. Bygninger med energimærke E skal forbedres til C
3. Bygninger med energimærke F skal forbedres til D
4. Bygninger med energimærke G skal forbedres til D
I implementeringen af kravet tages der hensyn til  rentabilitet, om bygningsdelen er renoveringsmoden og om den er bevaringsværdig. </t>
  </si>
  <si>
    <r>
      <t xml:space="preserve">Ved større ændringer af indendørs belysningsanlæg på fællesarealer skal der vælges energieffektive løsninger i henhold til  den til enhver tid gældende version af Energistyrelsens indkøbsanbefalinger til belysning. 
</t>
    </r>
    <r>
      <rPr>
        <strike/>
        <sz val="11"/>
        <rFont val="Calibri"/>
        <family val="2"/>
        <scheme val="minor"/>
      </rPr>
      <t/>
    </r>
  </si>
  <si>
    <t xml:space="preserve">Ved nybyggeri skal der installeres individuelle koldt- og varmtvandsmålere.
Ved renovering af eksisterende brugsvandinstallationer i forbindelse med modernisering af køkken- og badeværelse skal der installeres individuelle varmtvandsmålere. Der skal installeres individuelle  koldtvandsmålere, hvis antallet af koldtvandsmålere kan begrænses til 2 pr. boligenhed. </t>
  </si>
  <si>
    <t xml:space="preserve">Der må kun anvendes malingsprodukter med den laveste MAL-kode svarende til 00-1.
I særlige tilfælde kan der være behov for brug af maling med højere MAL-kode. I så fald skal det begrundes. </t>
  </si>
  <si>
    <t>1.06</t>
  </si>
  <si>
    <t>Dokumentation</t>
  </si>
  <si>
    <t>Nødvendige bilag</t>
  </si>
  <si>
    <t>Redegørelse</t>
  </si>
  <si>
    <r>
      <t xml:space="preserve">1) Der fastsættes mål om energimærke efter renovering på baggrund af energirammeberegning af projektforslag 
2) Hvis det nye energimærke er lavere end krævet, skal manglende rentabilitet eftervises </t>
    </r>
    <r>
      <rPr>
        <strike/>
        <sz val="10"/>
        <rFont val="Calibri"/>
        <family val="2"/>
        <scheme val="minor"/>
      </rPr>
      <t xml:space="preserve">
</t>
    </r>
    <r>
      <rPr>
        <sz val="10"/>
        <rFont val="Calibri"/>
        <family val="2"/>
        <scheme val="minor"/>
      </rPr>
      <t xml:space="preserve">
</t>
    </r>
  </si>
  <si>
    <r>
      <t xml:space="preserve">Byggevarer skal overholde kriterier af et af miljømærkerne Svanen, Blomsten, Indeklimamærket eller lignende. 
</t>
    </r>
    <r>
      <rPr>
        <strike/>
        <sz val="10"/>
        <rFont val="Calibri"/>
        <family val="2"/>
        <scheme val="minor"/>
      </rPr>
      <t xml:space="preserve">
</t>
    </r>
    <r>
      <rPr>
        <sz val="10"/>
        <rFont val="Calibri"/>
        <family val="2"/>
        <scheme val="minor"/>
      </rPr>
      <t>Kravet gælder kun for følgende byggevarer: Byggeplader, loft- og vægsystemer, gulve og gulvbelægninger, maling, lim, spartel og fugemasse. Det skyldes, at markedet for miljømærkede byggevarer er begrænset.
Kravet kan kun fraviges, hvis der ikke findes egnede produkter, som kan overholde kravet. I så tilfælde skal en lav påvirkning på miljø og mennesker dokumenteres på anden vis.
Hvis dette krav overholdes, er krav 2.02 om skadelig kemi også overholdt for det gældende produkt.
Hvis dette krav overholdes, er krav 2.05 om træbaserede byggevarer også overholdt for det gældende produkt.</t>
    </r>
  </si>
  <si>
    <r>
      <t>Kort beskrivelse i kolonne "redegørelse". 
Køkkener i boliger og botilbud større end 50 m</t>
    </r>
    <r>
      <rPr>
        <vertAlign val="superscript"/>
        <sz val="10"/>
        <rFont val="Calibri"/>
        <family val="2"/>
        <scheme val="minor"/>
      </rPr>
      <t>2</t>
    </r>
    <r>
      <rPr>
        <sz val="10"/>
        <rFont val="Calibri"/>
        <family val="2"/>
        <scheme val="minor"/>
      </rPr>
      <t xml:space="preserve"> brutto skal indrettes, så der i køkkenet kan kildesorteres i minimum de fire affaldsfraktioner, som typisk genereres i køkkenet: 
• Dagrenovation
• Glas 
• Metal
• Hård plast
Køkkener i boliger og botilbud mindre end 50 m</t>
    </r>
    <r>
      <rPr>
        <vertAlign val="superscript"/>
        <sz val="10"/>
        <rFont val="Calibri"/>
        <family val="2"/>
        <scheme val="minor"/>
      </rPr>
      <t>2</t>
    </r>
    <r>
      <rPr>
        <sz val="10"/>
        <rFont val="Calibri"/>
        <family val="2"/>
        <scheme val="minor"/>
      </rPr>
      <t xml:space="preserve"> brutto skal indrettes, så der i køkkenet kan kildesorteres i minimum tre af ovenstående fire affaldsfraktioner. Den affaldsfraktion, som der ikke er plads til i køkkenet, opbevares andet sted i boligen. 
Følgende fraktioner generes typisk i hele boligen:
- Pap
- Papir
- Batterier
- Farligt affald
- Småt elektronik
Det er op til den enkelte beboer hvor i boligen, disse affaldsfraktioner opbevares. 
Beboere i Københavns Kommune skal kildesortere affald i henhold til Regulativ for Husholdningsaffald. </t>
    </r>
  </si>
  <si>
    <t>Dispenseret</t>
  </si>
  <si>
    <t>Beskrivelse af procedurer  og metoder til at dokumentere overholdelse af krav.</t>
  </si>
  <si>
    <t xml:space="preserve">Relevans
</t>
  </si>
  <si>
    <t>Vælg
[Ja] eller
[Nej] alt efter, om projektet er berørt af kravet</t>
  </si>
  <si>
    <t>Status</t>
  </si>
  <si>
    <t xml:space="preserve">Vælg
[overholdt] eller [dispensation] </t>
  </si>
  <si>
    <t xml:space="preserve">Forklar, hvordan dokumentationskravene er mødt. Det kan være en henvisning til bilag eller redegørelse jf. dokumentationskrav fx vedr. tøjtørring. Andet relevant skal også noteres her. </t>
  </si>
  <si>
    <t>Bygningsdel</t>
  </si>
  <si>
    <t>Byggeprodukt</t>
  </si>
  <si>
    <t>2.03 Miljømærkning</t>
  </si>
  <si>
    <t>2.05 Træbaserede produkter</t>
  </si>
  <si>
    <t xml:space="preserve">Bemærkninger vedr. 2.03/2.05
</t>
  </si>
  <si>
    <t>2.02 Skadelig kemi</t>
  </si>
  <si>
    <t>2.04 Maling (MAL-kode)</t>
  </si>
  <si>
    <t>Svanemærket</t>
  </si>
  <si>
    <t>EU-Blomsten</t>
  </si>
  <si>
    <t>Indeklimamærket</t>
  </si>
  <si>
    <t>Andet mærke</t>
  </si>
  <si>
    <t>Ikke mærket</t>
  </si>
  <si>
    <t>PEFC</t>
  </si>
  <si>
    <t xml:space="preserve">FSC </t>
  </si>
  <si>
    <t>ikke certificeret</t>
  </si>
  <si>
    <t>Udfyld for minimum 80 volumenprocent af de anvendte træholdige varer
Angiv cirka volumenandel af certificeret/ikke certificeret træ [%]</t>
  </si>
  <si>
    <t>Redegør for evt. brug af højere MAL-kode end 00-1</t>
  </si>
  <si>
    <t>2. Primære bygningsdele</t>
  </si>
  <si>
    <t>21. Ydervægge</t>
  </si>
  <si>
    <t>22. Indervægge</t>
  </si>
  <si>
    <t>23. Dæk</t>
  </si>
  <si>
    <t>24. Trapper og ramper</t>
  </si>
  <si>
    <t>25. Bærende konstruktioner</t>
  </si>
  <si>
    <t>27. Tage</t>
  </si>
  <si>
    <t>EKSEMPEL Spærtræ 45x245</t>
  </si>
  <si>
    <t xml:space="preserve"> EKSEMPEL 100</t>
  </si>
  <si>
    <t>EKSEMPEL Spærtræ 45x195</t>
  </si>
  <si>
    <t>EKSEMPEL Spærtræ 45x150</t>
  </si>
  <si>
    <t>EKSEMPEL 100</t>
  </si>
  <si>
    <t>EKSEMPEL OBS plader 12mm</t>
  </si>
  <si>
    <t>EKSEMPEL 50</t>
  </si>
  <si>
    <t>EKSEMPEL De adspurgte trælaster X, Y, Z kan ikke levere varen i den ønskede dimension</t>
  </si>
  <si>
    <t>EKSEMPEL Lægte 38x73</t>
  </si>
  <si>
    <t>EKSEMPEL Forskallingsbrædder 22x100</t>
  </si>
  <si>
    <t>EKSEMPEL 60</t>
  </si>
  <si>
    <t>EKSEMPEL 40</t>
  </si>
  <si>
    <t>EKSEMPEL Trælaster X, Y, Z kan kun levere en begrænset mængde af produktet i den ønskede kvalitet XYZ</t>
  </si>
  <si>
    <t>28. Øvrige primære bygningsdele, bygning</t>
  </si>
  <si>
    <t>3. Komplettering</t>
  </si>
  <si>
    <t>31. Ydervægge, komplettering (herunder vinduer, yderdøre, solafskærming mv.)</t>
  </si>
  <si>
    <t>32. Indervægge, komplettering (herunder indvendige døre mv.)</t>
  </si>
  <si>
    <t>33. Dæk, komplettering (herunder gulvstrøer mv.)</t>
  </si>
  <si>
    <t>34. Trapper og ramper, komplettering (herunder gelændere, rækværker mv.)</t>
  </si>
  <si>
    <t>35. Lofter, komplettering</t>
  </si>
  <si>
    <t>38. Kompletterende bygningsdele bygning, øvrige</t>
  </si>
  <si>
    <t>4. Overflader</t>
  </si>
  <si>
    <t>40. Terræn, belægninger</t>
  </si>
  <si>
    <t>41. Udvendige vægoverflader</t>
  </si>
  <si>
    <t>EKSEMPEL Facadebeklædning, lærketræ</t>
  </si>
  <si>
    <t>42. Indvendige vægoverflader</t>
  </si>
  <si>
    <t xml:space="preserve">EKSEMPEL Plastmaling til væg </t>
  </si>
  <si>
    <t>EKSEMPEL Silikatmaling til væg</t>
  </si>
  <si>
    <t>43. Dæk og gulve, overflader (herunder gulvbelægning, terrassebrædder mv.)</t>
  </si>
  <si>
    <t>EKSEMPEL Trædæk, holdbart nåletræ</t>
  </si>
  <si>
    <t>44. Trapper og ramper, overflader</t>
  </si>
  <si>
    <t>45. Lofter, overflader</t>
  </si>
  <si>
    <t>47. Tage, overflader</t>
  </si>
  <si>
    <t>48. Øvrige overflader</t>
  </si>
  <si>
    <t>7. Inventar</t>
  </si>
  <si>
    <t>70.1 Carporte, udhuse mv.</t>
  </si>
  <si>
    <t>70.3 Hegn, udvendige rækværker mv.</t>
  </si>
  <si>
    <t>70.4 Cykelstativer</t>
  </si>
  <si>
    <t>70.5 Legepladsudstyr</t>
  </si>
  <si>
    <t>70.8 Udendørsmøbler</t>
  </si>
  <si>
    <t>72. Indretning af bolig, kontor, institution mv.</t>
  </si>
  <si>
    <t>73. Køkkener</t>
  </si>
  <si>
    <t>76. Indretning af garderobe mv. fx i institution</t>
  </si>
  <si>
    <t>77. Gardinstoffer, møbelstoff mv.</t>
  </si>
  <si>
    <t xml:space="preserve">Materiel/værktøjer til byggeplads og drift </t>
  </si>
  <si>
    <t>Brædder, bjælker og plader af træ fx til betonarbejde</t>
  </si>
  <si>
    <t>Gangbroer</t>
  </si>
  <si>
    <t>EKSEMPEL Ren silikatmaling, som ikke indeholder skadelige tilsætningsstoffer jf. vedlagt produktdata.</t>
  </si>
  <si>
    <t>EKSEMPEL MAL-kode 00-4: Højere krav til personlig beskyttelse imødekommes. Silikatmaling med lavt indhold af tilsætningsstoffer har bedre miljøegenskaber end plastmaling</t>
  </si>
  <si>
    <t>For eksempel vedrørende:
- Manglende kravopfyldelse
- Beskrivelse af alternativ dokumentation
- Andre mærkningsordninger
- Genbrugsmaterialer</t>
  </si>
  <si>
    <t xml:space="preserve">Baseret på SfB systemet.
Listen kan tilpasses med hensyn til dokumentation af kravene. </t>
  </si>
  <si>
    <t>Type, produktnavn, dimensioner, producent/leverandør, evt. øvrige relevante egenskaber.</t>
  </si>
  <si>
    <t>Dokumenteres kun for produktgrupperne:
Byggeplader, loft- og vægsystemer, gulve og gulvbelægninger, maling, lim, spartel og fugemasse.
Angiv cirka andel af certificerede/ikke certificerede produkter [%]. 
Der kan benyttes vægt- eller volumenprocent.</t>
  </si>
  <si>
    <t>1. Skema "Materialekatalog"
2. Produktdokumentation (fx datablad, miljøvaredeklaration)</t>
  </si>
  <si>
    <t>1. Skema "Materialekatalog"
2. Fakturaer eller følgesedler</t>
  </si>
  <si>
    <t>1. Skema "Materialekatalog"</t>
  </si>
  <si>
    <t>Udfyld skema "Materialekatalog" på baggrund af to muligheder:
1. Mulighed: Bæredygtigt træ 
Når hovedleverandør er certificeret (FSC eller PEFC): Faktura eller følgeseddel for varen med leverandørens certificeringskode (FSC eller PEFC).
Når hovedleverandøren ikke selv er certificeret: Erklæring om, og dokumentation for, sporbarheden af træet tilbage til certificeret leverandør/skov eller anden fyldestgørende dokumentation. 
Yderligere information findes i den statslige vejledning om bæredygtygt træ på http://svana.dk/natur/skovbrug/offentligt-indkoeb-af-trae.
Behandlet træ skal overholde krav 2.03 om Miljømærkning, selvom det er dokumenteret bæredygtigt. 
2. Mulighed: Miljørigtigt træprodukt
Overholdelse af krav  2.03 om Miljømærkning.
Generelt for kravene 2.02, 2.03, 2.04, 2.05:
Rådgiver må ikke projektere med byggevarer, som ikke ville kunne overholde nærværende krav. Det er entreprenøren, som skal levere dokumentation for kravets overholdelse.</t>
  </si>
  <si>
    <r>
      <t>Projektinfo</t>
    </r>
    <r>
      <rPr>
        <b/>
        <sz val="13"/>
        <rFont val="Calibri"/>
        <family val="2"/>
        <scheme val="minor"/>
      </rPr>
      <t xml:space="preserve"> til dokumentationspakken</t>
    </r>
  </si>
  <si>
    <t>overholdt</t>
  </si>
  <si>
    <t>dispenseret</t>
  </si>
  <si>
    <r>
      <t xml:space="preserve">Materialekatalog
</t>
    </r>
    <r>
      <rPr>
        <b/>
        <sz val="13"/>
        <color theme="1"/>
        <rFont val="Calibri"/>
        <family val="2"/>
        <scheme val="minor"/>
      </rPr>
      <t>Til dokumentation af kravene  2.02 Skadelig kemi, 2.03 Miljømærkning, 2.04 Maling og 2.05 Træ</t>
    </r>
  </si>
  <si>
    <t>krav er berørt i dette projekt, heraf</t>
  </si>
  <si>
    <t>Indtast data i de grå felter. Beregning viser, hvilken lydreduktionsværdi vinduet skal have for at overholde krav 3.01 om støjgener. Beregningen er vejledende. Der tages forbehold for eventuelle ændringer.</t>
  </si>
  <si>
    <r>
      <t>Udendørs støjniveau, L</t>
    </r>
    <r>
      <rPr>
        <vertAlign val="subscript"/>
        <sz val="10"/>
        <color theme="1"/>
        <rFont val="Calibri"/>
        <family val="2"/>
        <scheme val="minor"/>
      </rPr>
      <t>A1</t>
    </r>
  </si>
  <si>
    <t>=</t>
  </si>
  <si>
    <t>dB</t>
  </si>
  <si>
    <r>
      <t>Gulvareal i modtagerrum, S</t>
    </r>
    <r>
      <rPr>
        <vertAlign val="subscript"/>
        <sz val="10"/>
        <color theme="1"/>
        <rFont val="Calibri"/>
        <family val="2"/>
        <scheme val="minor"/>
      </rPr>
      <t>2</t>
    </r>
  </si>
  <si>
    <t>m2</t>
  </si>
  <si>
    <t>Samlet vinduesareal til modtagerrummet, S</t>
  </si>
  <si>
    <r>
      <t>Indendørs lydniveau - krav, L</t>
    </r>
    <r>
      <rPr>
        <vertAlign val="subscript"/>
        <sz val="10"/>
        <color theme="1"/>
        <rFont val="Calibri"/>
        <family val="2"/>
        <scheme val="minor"/>
      </rPr>
      <t>AZj</t>
    </r>
  </si>
  <si>
    <r>
      <t>Ud fra ovenstående skal vinduets lydreduktion (R</t>
    </r>
    <r>
      <rPr>
        <b/>
        <vertAlign val="subscript"/>
        <sz val="10"/>
        <color theme="1"/>
        <rFont val="Calibri"/>
        <family val="2"/>
        <scheme val="minor"/>
      </rPr>
      <t>w</t>
    </r>
    <r>
      <rPr>
        <b/>
        <sz val="10"/>
        <color theme="1"/>
        <rFont val="Calibri"/>
        <family val="2"/>
        <scheme val="minor"/>
      </rPr>
      <t>+C</t>
    </r>
    <r>
      <rPr>
        <b/>
        <vertAlign val="subscript"/>
        <sz val="10"/>
        <color theme="1"/>
        <rFont val="Calibri"/>
        <family val="2"/>
        <scheme val="minor"/>
      </rPr>
      <t>tr</t>
    </r>
    <r>
      <rPr>
        <b/>
        <sz val="10"/>
        <color theme="1"/>
        <rFont val="Calibri"/>
        <family val="2"/>
        <scheme val="minor"/>
      </rPr>
      <t>) være</t>
    </r>
  </si>
  <si>
    <t>≥</t>
  </si>
  <si>
    <t>for at overholde krav 3.01</t>
  </si>
  <si>
    <r>
      <t>Det valgte vindue har en lydreduktion (R</t>
    </r>
    <r>
      <rPr>
        <vertAlign val="subscript"/>
        <sz val="10"/>
        <color theme="1"/>
        <rFont val="Calibri"/>
        <family val="2"/>
        <scheme val="minor"/>
      </rPr>
      <t>w</t>
    </r>
    <r>
      <rPr>
        <sz val="10"/>
        <color theme="1"/>
        <rFont val="Calibri"/>
        <family val="2"/>
        <scheme val="minor"/>
      </rPr>
      <t>+C</t>
    </r>
    <r>
      <rPr>
        <vertAlign val="subscript"/>
        <sz val="10"/>
        <color theme="1"/>
        <rFont val="Calibri"/>
        <family val="2"/>
        <scheme val="minor"/>
      </rPr>
      <t>tr</t>
    </r>
    <r>
      <rPr>
        <sz val="10"/>
        <color theme="1"/>
        <rFont val="Calibri"/>
        <family val="2"/>
        <scheme val="minor"/>
      </rPr>
      <t>) på</t>
    </r>
  </si>
  <si>
    <r>
      <t>Det valgte vindue resulterer i et indendørs støjniveau, L</t>
    </r>
    <r>
      <rPr>
        <b/>
        <vertAlign val="subscript"/>
        <sz val="10"/>
        <color theme="1"/>
        <rFont val="Calibri"/>
        <family val="2"/>
        <scheme val="minor"/>
      </rPr>
      <t>azj</t>
    </r>
    <r>
      <rPr>
        <b/>
        <sz val="10"/>
        <color theme="1"/>
        <rFont val="Calibri"/>
        <family val="2"/>
        <scheme val="minor"/>
      </rPr>
      <t xml:space="preserve"> på</t>
    </r>
  </si>
  <si>
    <t>Udendørs lydniveau</t>
  </si>
  <si>
    <t>gulvareal
[m2]</t>
  </si>
  <si>
    <t>Samlet vinduesareal til modtagerrummet [m2]</t>
  </si>
  <si>
    <t>Lyd ude</t>
  </si>
  <si>
    <t>Vinduets lydresuktion (Rw + Ctr)</t>
  </si>
  <si>
    <t>75 dB</t>
  </si>
  <si>
    <t>74 dB</t>
  </si>
  <si>
    <t>73 dB</t>
  </si>
  <si>
    <t>72 dB</t>
  </si>
  <si>
    <t>71 dB</t>
  </si>
  <si>
    <t>70 dB</t>
  </si>
  <si>
    <t>69 dB</t>
  </si>
  <si>
    <t>68 dB</t>
  </si>
  <si>
    <t>67 dB</t>
  </si>
  <si>
    <t>66 dB</t>
  </si>
  <si>
    <t>65 dB</t>
  </si>
  <si>
    <t>64 dB</t>
  </si>
  <si>
    <t>63 dB</t>
  </si>
  <si>
    <t>62 dB</t>
  </si>
  <si>
    <t>61 dB</t>
  </si>
  <si>
    <t>60 dB</t>
  </si>
  <si>
    <t>59 dB</t>
  </si>
  <si>
    <t>58 dB</t>
  </si>
  <si>
    <r>
      <t xml:space="preserve">Beregning af lydreduktion for vinduer 
</t>
    </r>
    <r>
      <rPr>
        <b/>
        <sz val="13"/>
        <color theme="1"/>
        <rFont val="Calibri"/>
        <family val="2"/>
        <scheme val="minor"/>
      </rPr>
      <t>Til dokumentation af krav 3.01 Reduktion af støjgener</t>
    </r>
  </si>
  <si>
    <t>Bygherre:</t>
  </si>
  <si>
    <t xml:space="preserve">Støjniveau ved facaden. Findes på støjkonturkort </t>
  </si>
  <si>
    <t>Energimærkning</t>
  </si>
  <si>
    <t xml:space="preserve">Levetider til beregning af rentabilitet (vejledende, kilde: BR16, bilag 6) </t>
  </si>
  <si>
    <t>Skal udfyldes</t>
  </si>
  <si>
    <t>Før renovering:</t>
  </si>
  <si>
    <t>(fra energimærkningsrapport)</t>
  </si>
  <si>
    <t>Efter renovering:</t>
  </si>
  <si>
    <t>(fra projektets energirammeberegning)</t>
  </si>
  <si>
    <t>Efter renovering ifølge krav</t>
  </si>
  <si>
    <t>(kun relevant for krav 1.03)</t>
  </si>
  <si>
    <t>Energibesparende foranstaltning</t>
  </si>
  <si>
    <t>Udfyldes automatisk</t>
  </si>
  <si>
    <t xml:space="preserve">Lnr. </t>
  </si>
  <si>
    <t>Beskrivelse af energibesparende foranstaltning</t>
  </si>
  <si>
    <t>Levetid</t>
  </si>
  <si>
    <r>
      <t>Pris i alt</t>
    </r>
    <r>
      <rPr>
        <vertAlign val="superscript"/>
        <sz val="10"/>
        <color theme="1"/>
        <rFont val="Calibri"/>
        <family val="2"/>
        <scheme val="minor"/>
      </rPr>
      <t>1)</t>
    </r>
  </si>
  <si>
    <r>
      <t>Energi-
investering</t>
    </r>
    <r>
      <rPr>
        <vertAlign val="superscript"/>
        <sz val="10"/>
        <color theme="1"/>
        <rFont val="Calibri"/>
        <family val="2"/>
        <scheme val="minor"/>
      </rPr>
      <t>2)</t>
    </r>
  </si>
  <si>
    <t>Energi- og vandbesparelse</t>
  </si>
  <si>
    <t>Rentabilitet</t>
  </si>
  <si>
    <r>
      <t>Grundlag</t>
    </r>
    <r>
      <rPr>
        <vertAlign val="superscript"/>
        <sz val="10"/>
        <color theme="1"/>
        <rFont val="Calibri"/>
        <family val="2"/>
        <scheme val="minor"/>
      </rPr>
      <t>6)</t>
    </r>
  </si>
  <si>
    <t>Tiltaget gennem-føres</t>
  </si>
  <si>
    <r>
      <t>Bemærkning</t>
    </r>
    <r>
      <rPr>
        <vertAlign val="superscript"/>
        <sz val="10"/>
        <color theme="1"/>
        <rFont val="Calibri"/>
        <family val="2"/>
        <scheme val="minor"/>
      </rPr>
      <t>7)</t>
    </r>
  </si>
  <si>
    <t>El</t>
  </si>
  <si>
    <t>Varme</t>
  </si>
  <si>
    <t>Vand</t>
  </si>
  <si>
    <r>
      <t>Årlig 
besparelse</t>
    </r>
    <r>
      <rPr>
        <vertAlign val="superscript"/>
        <sz val="10"/>
        <rFont val="Calibri"/>
        <family val="2"/>
        <scheme val="minor"/>
      </rPr>
      <t>3)</t>
    </r>
  </si>
  <si>
    <r>
      <t>Tilbage-betalingstid</t>
    </r>
    <r>
      <rPr>
        <vertAlign val="superscript"/>
        <sz val="10"/>
        <rFont val="Calibri"/>
        <family val="2"/>
        <scheme val="minor"/>
      </rPr>
      <t>4)</t>
    </r>
  </si>
  <si>
    <r>
      <t>RF</t>
    </r>
    <r>
      <rPr>
        <vertAlign val="superscript"/>
        <sz val="10"/>
        <rFont val="Calibri"/>
        <family val="2"/>
        <scheme val="minor"/>
      </rPr>
      <t>5)</t>
    </r>
  </si>
  <si>
    <t>CO2-
reduktion</t>
  </si>
  <si>
    <t>år</t>
  </si>
  <si>
    <t>kr. inkl. moms</t>
  </si>
  <si>
    <t>kWh/år</t>
  </si>
  <si>
    <t>m3/år</t>
  </si>
  <si>
    <t>kr/år</t>
  </si>
  <si>
    <t>[-]</t>
  </si>
  <si>
    <t>kg CO2/år</t>
  </si>
  <si>
    <t>[ja/nej]</t>
  </si>
  <si>
    <t>Sum</t>
  </si>
  <si>
    <t>Beregningsforudsætninger</t>
  </si>
  <si>
    <t>Fodnoter</t>
  </si>
  <si>
    <t>Anvendt energipris (inkl. moms)</t>
  </si>
  <si>
    <t>Kilde</t>
  </si>
  <si>
    <t>kr/kWh</t>
  </si>
  <si>
    <t>Dong Fast pris, 2016</t>
  </si>
  <si>
    <t>HOFOR Fjernvarme, 2016</t>
  </si>
  <si>
    <t>kr/m3</t>
  </si>
  <si>
    <t>HOFOR, 2016</t>
  </si>
  <si>
    <t>g/kWh</t>
  </si>
  <si>
    <t>Miljødeklaration 2015, energinet.dk, 200%-metoden</t>
  </si>
  <si>
    <t>Miljødeklaration 2015 for fjernvarme, HOFOR, 200%-metoden</t>
  </si>
  <si>
    <t>Kravansvarlig enhed i Teknik- og Miljøforvaltningen</t>
  </si>
  <si>
    <t xml:space="preserve">Center for Bydækkende Strategier
Mobilitet
Karen Forsting
21153239
Z83S@tmf.kk.dk
</t>
  </si>
  <si>
    <t>Skema til Vurdering af Energibesparelser (SVEN)</t>
  </si>
  <si>
    <t xml:space="preserve">Kan besvare spørgsmål og søges om dispensation vedr. enkelte krav.
</t>
  </si>
  <si>
    <t xml:space="preserve">Generelt </t>
  </si>
  <si>
    <r>
      <rPr>
        <b/>
        <sz val="10"/>
        <color theme="1"/>
        <rFont val="Calibri"/>
        <family val="2"/>
        <scheme val="minor"/>
      </rPr>
      <t>Kolonne 2.03 Miljømærkning</t>
    </r>
    <r>
      <rPr>
        <sz val="10"/>
        <color theme="1"/>
        <rFont val="Calibri"/>
        <family val="2"/>
        <scheme val="minor"/>
      </rPr>
      <t xml:space="preserve">
Dokumentation skal altid ske for alle produkter i produktgrupperne byggeplader, loft- og vægsystemer, gulve og gulvbelægninger, maling, lim, spartel og fugemasse. </t>
    </r>
  </si>
  <si>
    <r>
      <rPr>
        <b/>
        <sz val="10"/>
        <color theme="1"/>
        <rFont val="Calibri"/>
        <family val="2"/>
        <scheme val="minor"/>
      </rPr>
      <t>Kolonne 2.04 Maling (MAL-kode)</t>
    </r>
    <r>
      <rPr>
        <sz val="10"/>
        <color theme="1"/>
        <rFont val="Calibri"/>
        <family val="2"/>
        <scheme val="minor"/>
      </rPr>
      <t xml:space="preserve">
Dokumentation skal kun ske, hvis der anvendes en højere MAL-kode end 00-1.</t>
    </r>
  </si>
  <si>
    <r>
      <rPr>
        <b/>
        <sz val="10"/>
        <color theme="1"/>
        <rFont val="Calibri"/>
        <family val="2"/>
        <scheme val="minor"/>
      </rPr>
      <t>Kolonne 2.05 Træ</t>
    </r>
    <r>
      <rPr>
        <sz val="10"/>
        <color theme="1"/>
        <rFont val="Calibri"/>
        <family val="2"/>
        <scheme val="minor"/>
      </rPr>
      <t xml:space="preserve">
Dokumentation skal altid ske for mindst 80 volumenprocent af alle træholdige produkter.</t>
    </r>
  </si>
  <si>
    <t>Dette skema bruges til dokumentation af kravene 2.02-2.05. Læs også vejledningen under kolonneoverskrifterne i selve skemaet og orienter dig i eksemplerne, som efterfølgende skal slettes. Dokumentation af kravene 2.02-2.05 kan også ske på anden vis, hvis det i skemaet viste informationsniveau som minimum bibeholdes.
Her følger en vejledning til de enkelte kolonner:</t>
  </si>
  <si>
    <t>Følg vejledning og udfyld skemaet "Materialekatalog".
For de mærkede byggevarer skal derudover foreligge følgende dokumentation:
1. Når hovedleverandør har licens jf. Blomsten, Svanen eller Indeklimamærkning: Faktura eller følgeseddel for varen med leverandørens certificeringskode.
2. Når hovedleverandøren ikke selv har licens: Erklæring om, og dokumentation for, sporbarheden af byggevaren tilbage til licenseret leverandør/producent eller anden fyldestgørende redegørelse og dokumentation for, hvordan kravet er opfyldt. 
Generelt for kravene 2.02, 2.03, 2.04, 2.05:
Rådgiver må ikke projektere med byggevarer, som ikke kan overholde nærværende krav. Det er entreprenøren, som skal levere dokumentation for kravets overholdelse.</t>
  </si>
  <si>
    <t>Følg vejledning og udfyld skemaet "Materialekatalog".
Generelt for kravene 2.02, 2.03, 2.04, 2.05:
Rådgiver må ikke projektere med byggevarer, som ikke kan overholde nærværende krav. Det er entreprenøren, som skal levere dokumentation for kravets overholdelse.</t>
  </si>
  <si>
    <t>Redegør for produkternes eventuel højere MAL-koder i skemaet "Materialekatalog".
Generelt for kravene 2.02, 2.03, 2.04, 2.05:
Rådgiver må ikke projektere med byggevarer, som ikke kan overholde nærværende krav. Det er entreprenøren, som skal levere dokumentation for kravets overholdelse.</t>
  </si>
  <si>
    <t>1.02</t>
  </si>
  <si>
    <t>1.03</t>
  </si>
  <si>
    <t>2.02</t>
  </si>
  <si>
    <t>2.03</t>
  </si>
  <si>
    <t>2.05</t>
  </si>
  <si>
    <t>4.01</t>
  </si>
  <si>
    <t>4.02</t>
  </si>
  <si>
    <t>6.01</t>
  </si>
  <si>
    <t>Dette skema udgør hovedokumentet og skal altid udfyldes. Der skal tages stilling til samtlige krav. Her følger en vejledning, hvordan de tre kolonner skal udfyldes:</t>
  </si>
  <si>
    <r>
      <rPr>
        <b/>
        <sz val="10"/>
        <color theme="1"/>
        <rFont val="Calibri"/>
        <family val="2"/>
        <scheme val="minor"/>
      </rPr>
      <t>Kolonne Relevans (skal udfyldes)</t>
    </r>
    <r>
      <rPr>
        <sz val="10"/>
        <color theme="1"/>
        <rFont val="Calibri"/>
        <family val="2"/>
        <scheme val="minor"/>
      </rPr>
      <t xml:space="preserve">
Et krav er relevant, hvis det ligger indenfor projektets rækkevidde.  Fx er krav om bygningsklasse 2020 kun relevant ved nybyggeri.  Hvis kravet vurderes som relevant, skal kolonnerne status og redegørelse udfyldes og der skal indsendes dokumentation, som beskrevet i kolonnen dokumentation. Hvis kravet ikke vurderes som relevant, skal der for dette krav ikke udfyldes de andre kolonner.</t>
    </r>
  </si>
  <si>
    <r>
      <rPr>
        <b/>
        <sz val="10"/>
        <color theme="1"/>
        <rFont val="Calibri"/>
        <family val="2"/>
        <scheme val="minor"/>
      </rPr>
      <t>Kolonne Redegørelse (skal udfyldes for krav markeret med "relevant")</t>
    </r>
    <r>
      <rPr>
        <sz val="10"/>
        <color theme="1"/>
        <rFont val="Calibri"/>
        <family val="2"/>
        <scheme val="minor"/>
      </rPr>
      <t xml:space="preserve">
Her beskrives, hvordan kravet er blevet mødt. Dette kan være en henvisning til bilag eller blot bestå af en redegørelse i denne kolonne jf. dokumentationskrav (fx krav 1.07 om tøjtørring). Andet relevant information skal også noteres her. </t>
    </r>
  </si>
  <si>
    <t>5. Materialekatalog</t>
  </si>
  <si>
    <t xml:space="preserve">Vinduesudskiftning i boliger skal medføre en reduktion af det indendørs støjniveau fra udendørs trafik til et niveau, som er lavere end støjens vægtede middelværdi (Lden) på 38 dB. </t>
  </si>
  <si>
    <t xml:space="preserve">Køkkener i boliger og botilbud skal indrettes, så der kan kildesorteres i mindst fire fraktioner.
</t>
  </si>
  <si>
    <t>Dette skema knytter dokumentationspakken til et konkret byggeprojekt. Derudover indeholder det en automatisk genereret optælling om overholdelse af krav (trukket fra opfølgningsskemaet på faneblad 3). Projektinfo skal altid udfyldes.</t>
  </si>
  <si>
    <t>3. Opfølgningsskema</t>
  </si>
  <si>
    <t>4. Energiskema</t>
  </si>
  <si>
    <r>
      <rPr>
        <b/>
        <sz val="10"/>
        <color theme="1"/>
        <rFont val="Calibri"/>
        <family val="2"/>
        <scheme val="minor"/>
      </rPr>
      <t xml:space="preserve">
Kolonne 2.02 Skadelig kemi</t>
    </r>
    <r>
      <rPr>
        <sz val="10"/>
        <color theme="1"/>
        <rFont val="Calibri"/>
        <family val="2"/>
        <scheme val="minor"/>
      </rPr>
      <t xml:space="preserve">
Skadelig kemi skal undgås. Substitution kan fx være  1:1 erstatning med et mindre problematisk stof eller alternativ konstruktion. Mere information om LOUS stofferne findes hos Miljøstyrelsen.
Anvendelse af stofferne skal begrundes på baggrund af udfyld skema og evt. øvrig dokumentation. Dokumentation er kun nødvendigt ved anvendelse af følgende LOUS-stoffer:
</t>
    </r>
    <r>
      <rPr>
        <i/>
        <sz val="10"/>
        <color theme="1"/>
        <rFont val="Calibri"/>
        <family val="2"/>
        <scheme val="minor"/>
      </rPr>
      <t>Visse isocyanater (MDI og TDI)</t>
    </r>
    <r>
      <rPr>
        <sz val="10"/>
        <color theme="1"/>
        <rFont val="Calibri"/>
        <family val="2"/>
        <scheme val="minor"/>
      </rPr>
      <t xml:space="preserve">
Kan bla. forekomme i PUR materialer, isolering, træplader (hovedsageligt spånplader), fyldstoffer, fugemasse, maling, lak, overfladebehandlinger, bindemidler, to-komponent coating systemer til applikationer på beton og metal
</t>
    </r>
    <r>
      <rPr>
        <i/>
        <sz val="10"/>
        <color theme="1"/>
        <rFont val="Calibri"/>
        <family val="2"/>
        <scheme val="minor"/>
      </rPr>
      <t>Styren</t>
    </r>
    <r>
      <rPr>
        <sz val="10"/>
        <color theme="1"/>
        <rFont val="Calibri"/>
        <family val="2"/>
        <scheme val="minor"/>
      </rPr>
      <t xml:space="preserve">
Kan bl.a. forekomme i maling, lak, overfladebehandling, bindemidler i plast, fyldstoffer, opløsningsmidler, plast, træprodukter, tage, polystyren isolering
</t>
    </r>
    <r>
      <rPr>
        <i/>
        <sz val="10"/>
        <color theme="1"/>
        <rFont val="Calibri"/>
        <family val="2"/>
        <scheme val="minor"/>
      </rPr>
      <t>Visse ftalater (DEP, DIPP, DPHP, DINP, DIDP)</t>
    </r>
    <r>
      <rPr>
        <sz val="10"/>
        <color theme="1"/>
        <rFont val="Calibri"/>
        <family val="2"/>
        <scheme val="minor"/>
      </rPr>
      <t xml:space="preserve">
Kan bl.a. forekomme i blødgører i fleksibel PVC, herunder gulve, vægge, tagplader, fyldstoffer, kabler, ledninger, maling, lak, fyldstoffer, fugemasser, bindemidler, korrosionsbeskyttelse, overfladebehandling
</t>
    </r>
    <r>
      <rPr>
        <i/>
        <sz val="10"/>
        <color theme="1"/>
        <rFont val="Calibri"/>
        <family val="2"/>
        <scheme val="minor"/>
      </rPr>
      <t xml:space="preserve">
Bisphenol-A</t>
    </r>
    <r>
      <rPr>
        <sz val="10"/>
        <color theme="1"/>
        <rFont val="Calibri"/>
        <family val="2"/>
        <scheme val="minor"/>
      </rPr>
      <t xml:space="preserve">
Kan bl.a. forekomme i Epoxy harpiks, PVC, maling, lak, overfladebehandling, bindemidler
</t>
    </r>
    <r>
      <rPr>
        <i/>
        <sz val="10"/>
        <color theme="1"/>
        <rFont val="Calibri"/>
        <family val="2"/>
        <scheme val="minor"/>
      </rPr>
      <t>Chlorparaffiner(kort- og mellemkædede)</t>
    </r>
    <r>
      <rPr>
        <sz val="10"/>
        <color theme="1"/>
        <rFont val="Calibri"/>
        <family val="2"/>
        <scheme val="minor"/>
      </rPr>
      <t xml:space="preserve">
Kan bl.a. forekomme i maling, overfladebehandlinger, fugemasse, blødgører og flammehæmmer i PVC, kabler, gummi, lim
</t>
    </r>
    <r>
      <rPr>
        <i/>
        <sz val="10"/>
        <color theme="1"/>
        <rFont val="Calibri"/>
        <family val="2"/>
        <scheme val="minor"/>
      </rPr>
      <t xml:space="preserve">
Bly og blyforbindelser</t>
    </r>
    <r>
      <rPr>
        <sz val="10"/>
        <color theme="1"/>
        <rFont val="Calibri"/>
        <family val="2"/>
        <scheme val="minor"/>
      </rPr>
      <t xml:space="preserve">
Kan bl.a. forekomme i korrosionsbeskyttelsesmaling, antibegroningsmaling, importerede byggevarer fx tagpap/-sten, urenhed i cement, keramiske materialer,  kabler, rør</t>
    </r>
  </si>
  <si>
    <t>7. Støjskema</t>
  </si>
  <si>
    <t>Dette skema skal bruges til dokumentation af krav 3.01 om reduktion af støjgener.
Fanebladet "Støjdata" indeholder beregningsgrundlaget og skal ikke udfyldes.</t>
  </si>
  <si>
    <t>2. Projektinfo</t>
  </si>
  <si>
    <r>
      <t xml:space="preserve">Vejledning </t>
    </r>
    <r>
      <rPr>
        <b/>
        <sz val="13"/>
        <color theme="1"/>
        <rFont val="Calibri"/>
        <family val="2"/>
        <scheme val="minor"/>
      </rPr>
      <t>til dokumentationspakken for Miljø i Byggeri og Anlæg 2016</t>
    </r>
  </si>
  <si>
    <t>Resultat fra opfølgningsskemaet</t>
  </si>
  <si>
    <r>
      <t xml:space="preserve">Opfølgningsskema 
</t>
    </r>
    <r>
      <rPr>
        <b/>
        <sz val="13"/>
        <color theme="1"/>
        <rFont val="Calibri"/>
        <family val="2"/>
        <scheme val="minor"/>
      </rPr>
      <t>- obligatorisk for alle projekter omfattet af Miljø i Byggeri og Anlæg 2016</t>
    </r>
  </si>
  <si>
    <t>Skemaer udover det obligatoriske opfølgningsskema</t>
  </si>
  <si>
    <t xml:space="preserve">1. Støjskema
2. Produktblade </t>
  </si>
  <si>
    <r>
      <t>Ifølge krav 3.01 skal vinduesudskiftning i boliger reducere det indendørs støjniveau til at ligge under støjens vægtede middelværdi (L</t>
    </r>
    <r>
      <rPr>
        <vertAlign val="subscript"/>
        <sz val="10"/>
        <color theme="1"/>
        <rFont val="Calibri"/>
        <family val="2"/>
        <scheme val="minor"/>
      </rPr>
      <t>den</t>
    </r>
    <r>
      <rPr>
        <sz val="10"/>
        <color theme="1"/>
        <rFont val="Calibri"/>
        <family val="2"/>
        <scheme val="minor"/>
      </rPr>
      <t>) på 38dB. 
Dette niveau svarer til klasse D i DS-490 "Lydklassifikation af boliger". Nybyggeri skal overholde klasse C = 33 dB.</t>
    </r>
  </si>
  <si>
    <t>Miljø i Byggeri og Anlæg 2016 krav er 38 dB svarende til klasse D i DS-490</t>
  </si>
  <si>
    <t>Kort beskrivelse i kolonne "redegørelse".
Vejledning til vurdering:
Undersøg om matriklen ligger i et oversvømmelsesområde eller om der foreligger observationer af oversvømmelser, se Københavnerkortet på http://kort.kk.dk. Er dette tilfældet beskyttes ejendommen/anlægget mod indtrængende vand. Metoder til beskyttelse af ejendomme mod indtrængende vand findes på følgende link (http://www.teknologisk.dk/skybrudssikring-af-bygninger/32536). Vær opmærksom på, at det kræver tilladelse at lede vand ud fra matriklen.</t>
  </si>
  <si>
    <t>Skal udfyldes ↓</t>
  </si>
  <si>
    <r>
      <t xml:space="preserve">Bygherre 
</t>
    </r>
    <r>
      <rPr>
        <sz val="10"/>
        <color theme="0" tint="-0.499984740745262"/>
        <rFont val="Calibri"/>
        <family val="2"/>
        <scheme val="minor"/>
      </rPr>
      <t>(almene boliger: Boligorganisation/boligafdeling)</t>
    </r>
  </si>
  <si>
    <t>Rådgivere (med kontaktperson)</t>
  </si>
  <si>
    <t xml:space="preserve">  </t>
  </si>
  <si>
    <t>Fase 1 afsluttet  [dato]</t>
  </si>
  <si>
    <t>Fase 2 (endelig aflevering) afsluttet [dato]</t>
  </si>
  <si>
    <t>Projekttitel:</t>
  </si>
  <si>
    <t>Skemaet blev ændret sidst:</t>
  </si>
  <si>
    <t>Projektadresse:</t>
  </si>
  <si>
    <r>
      <rPr>
        <b/>
        <sz val="10"/>
        <color theme="1"/>
        <rFont val="Calibri"/>
        <family val="2"/>
        <scheme val="minor"/>
      </rPr>
      <t>Kolonne</t>
    </r>
    <r>
      <rPr>
        <sz val="10"/>
        <color theme="1"/>
        <rFont val="Calibri"/>
        <family val="2"/>
        <scheme val="minor"/>
      </rPr>
      <t xml:space="preserve"> </t>
    </r>
    <r>
      <rPr>
        <b/>
        <sz val="10"/>
        <color theme="1"/>
        <rFont val="Calibri"/>
        <family val="2"/>
        <scheme val="minor"/>
      </rPr>
      <t>Status (skal udfyldes for krav markeret med "relevant")</t>
    </r>
    <r>
      <rPr>
        <sz val="10"/>
        <color theme="1"/>
        <rFont val="Calibri"/>
        <family val="2"/>
        <scheme val="minor"/>
      </rPr>
      <t xml:space="preserve">
Kolonnen angiver, om krav er fulgt eller ej. Vælg "overholdt" eller "dispenseret" fra dropdown menuen. Ansøgninger til dispensation skal være skriftlige og rettes til den støttegivende enhed , hvis projektet ligger indenfor Bygningsfornyelse og Almene boliger eller den kommunale enhed, som optræder som bygherre.  </t>
    </r>
  </si>
  <si>
    <t>Til dokumentation af krav 1.02 og 1.03</t>
  </si>
  <si>
    <t>Om projektet</t>
  </si>
  <si>
    <t>Udfyldes↓</t>
  </si>
  <si>
    <t>Udfyldes eventuelt ↓</t>
  </si>
  <si>
    <r>
      <t>CO</t>
    </r>
    <r>
      <rPr>
        <b/>
        <vertAlign val="subscript"/>
        <sz val="10"/>
        <color theme="0" tint="-0.499984740745262"/>
        <rFont val="Calibri"/>
        <family val="2"/>
      </rPr>
      <t>2</t>
    </r>
    <r>
      <rPr>
        <b/>
        <sz val="10"/>
        <color theme="0" tint="-0.499984740745262"/>
        <rFont val="Calibri"/>
        <family val="2"/>
      </rPr>
      <t>-emissionfaktor</t>
    </r>
  </si>
  <si>
    <t>Pris i alt inkl. uforudsete udgifter, honorar og omkostninger, inkl. moms</t>
  </si>
  <si>
    <t xml:space="preserve">Rentabilitetsfaktor beregnet jf. BR2015, RF=(levetid x årlig besparelse)/energiinvestering. Når rentabilitetsfaktoren overstiger 1,33, skal tiltaget implementeres. </t>
  </si>
  <si>
    <t xml:space="preserve">Andel af de samlede omkostninger ved aktivteten, som medfører energibesparelse og ligger ud over, hvad der alene ville være gennemført på grund af teknisk nedslidning mv. </t>
  </si>
  <si>
    <t>Energimærke, energigennemgang eller anden gennemgang, hvor energibesparende foranstaltning er identificeret</t>
  </si>
  <si>
    <t xml:space="preserve">Årlig besparelse eller udgift knyttet til energi- og vandforbrug, inkl. moms </t>
  </si>
  <si>
    <t>Hvis et rentabelt tiltag ikke gennemføres i nærrærende projekt, dokumenteres det, hvornår og i hvilken sammenhæng rentable energibesparelsestiltag forventes gennemført .Her kan der tages hensyn til, hvornår bygningsdelen er renoveringsmoden. Hvis projektet ikke planlægges gennemført begrundes dette (fx bevaringsværdi).</t>
  </si>
  <si>
    <t xml:space="preserve">Simpel tilbagebetalingstid, beregnet i forhold til omkostninger til energitiltag. </t>
  </si>
  <si>
    <t>Dette skema skal bruges til dokumentation af krav 1.02 og 1.03 om energioptimering.</t>
  </si>
  <si>
    <t>Denne vejledning forklarer, hvordan krav og dokumentation i Miljø i Byggeri og Anlæg 2016 skal håndteres. Nærværende fil udgør dokumentationspakken og består af skemaer og vejledninger fordelt på flere faneblad og hentes på www.kk.dk/miljoe-byggeri-anlaeg, under menupunktet Bygningsfornyelse. De berørte bygge- og anlægsprojekter skal leve op til kravteksten i opfølgningsskemaet i faneblad 3. 
Denne fil samt evt. yderligere bilag skal indsendes på byfornyelsesportalen sammen med den kvalificerede ansøgning. Fanebladet Projektinfo, Opfølgningsskema (kolonnerne Relevant, Status og Redegørelse) og Energiskemaet skal være udfyldt. 
Når licitationsresultatet indsendes til godkendelse, skal der indsendes en fyldestgørende dokumentation, herunder ajourført MBA-skema, øvrige bilag og evt. indhentede dispensationer. 
Krav 6.01 dokumenteres først overholdt ved Byggeregnskabet, hvorved dokumentation af Miljø i Byggeri og Anlæg er afsluttet.
Vejledning kan fås hos Bygningsfornyelsen eller den kravansvarlige enhed, som fremgår fanebladet Opfølgningsskema.
Herunder en forklaring til de enkelte faneblade:</t>
  </si>
  <si>
    <t>1) Eksisterende energimærkningsrapport
2) BE15 beregning</t>
  </si>
  <si>
    <t>Ring til tovholder for MBA i TMF ved spørgsmål og/eller dispensationer.</t>
  </si>
  <si>
    <t>Center for Nye Anlægsprojekter (CNA), Område- og Byfornyelse, Rachel MacIntyre, mail: XY2A@tmf.kk.dk, Tlf.: 23 39 55 92</t>
  </si>
  <si>
    <t>Center for Miljøbeskyttelse
Forurenende Virksomhed
Johan Galster
26300648
jogals@tmf.kk.dk</t>
  </si>
  <si>
    <t>Center for Bydækkende Strategier, Ressource og Affaldsenheden: Thomas Nielsen, mail: CY9G@tmf.kk.dk, tlf.: 40 48 18 86</t>
  </si>
  <si>
    <t>Center for Miljøbeskyttelse, Forurenende Virksomhed: Lars Klinge, mail: ES2I@tmf.kk.dk, tlf.: 20310176</t>
  </si>
  <si>
    <t xml:space="preserve">I områder, der er særligt udsatte for oversvømmelser ved skybrud, skal bygninger og anlæg sikres svarende til en vandstand på op til 10 centimeter over niveau i skel. 
</t>
  </si>
  <si>
    <t xml:space="preserve">Der må ikke benyttes produkter og materialer, der indeholder følgende stoffer: 
· Visse isocyanter (MDI  - Methylendiphenyl-diisocyanat og TDI – toluendiisocyanat) 
· Styren: Ordet ”styren” indgår i selve stofnavnet i MSDS 
· Visse ftlater eller phthlater : Ordet ” phthlat” indgår i selve stofnavnet i MSDS (forkortelserne er DEP, DIPP, DPHP, DINP, DIDP) 
· Bisphenol-A 
· Chloroparaffiner (kort- og mellemkædede) Chloralkaner: findes i mange varianter med ”chlor” i navnet, men kan være svære at genkende
· Bly og blyforbindelser. Ord som "lead", "bly" eller "plumbum" vil typisk indgå i stofnavnet
Kravet kan kun fraviges, hvis der ikke findes egnede produkter, som kan overholde kravet. Der skal redegøres for at der ikke findes egnede alternativer. Hvis krav 2.03 om miljømærkning overholdes, er krav 2.02 Skadelig kemi automatisk overholdt. </t>
  </si>
  <si>
    <t xml:space="preserve"> Lavenergiklasse</t>
  </si>
  <si>
    <t>Nybyggeri og tilbygninger med lodret skel skal opføres efter den til en hver tid laveste energiklasse i bygningsreglementet (pr. maj 2019 lavenergiklassen i BR18)</t>
  </si>
  <si>
    <t>BE18 energirammeberegning</t>
  </si>
  <si>
    <t>BE18 energiramme-beregning</t>
  </si>
  <si>
    <t>Dokumenteres for følgende stoffer:
Visse isocyanater (MDI og TDI), styren, visse ftalater (DEP, DIPP, DPHP, DINP, DIDP), bisphenol-A, chlorparaffiner(kort- og mellemkædede), bly og blyforbindelser.
Der skal angives stoffets anvendelse/funktion, mængde og hvorfor substitution ikke er mulig.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</si>
</sst>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6]d\.\ mmmm\ yyyy;@"/>
  </numFmts>
  <fonts count="45" x14ac:knownFonts="1">
    <font>
      <sz val="11"/>
      <color theme="1"/>
      <name val="Calibri"/>
      <family val="2"/>
      <scheme val="minor"/>
    </font>
    <font>
      <sz val="11"/>
      <name val="Calibri"/>
      <family val="2"/>
      <scheme val="minor"/>
    </font>
    <font>
      <strike/>
      <sz val="11"/>
      <name val="Calibri"/>
      <family val="2"/>
      <scheme val="minor"/>
    </font>
    <font>
      <b/>
      <sz val="11"/>
      <color theme="1"/>
      <name val="Calibri"/>
      <family val="2"/>
      <scheme val="minor"/>
    </font>
    <font>
      <sz val="9"/>
      <color theme="1"/>
      <name val="Calibri"/>
      <family val="2"/>
      <scheme val="minor"/>
    </font>
    <font>
      <b/>
      <sz val="16"/>
      <name val="Calibri"/>
      <family val="2"/>
      <scheme val="minor"/>
    </font>
    <font>
      <sz val="8"/>
      <color rgb="FFFF0000"/>
      <name val="Calibri"/>
      <family val="2"/>
      <scheme val="minor"/>
    </font>
    <font>
      <sz val="11"/>
      <color theme="0" tint="-0.499984740745262"/>
      <name val="Calibri"/>
      <family val="2"/>
      <scheme val="minor"/>
    </font>
    <font>
      <b/>
      <sz val="11"/>
      <color theme="0" tint="-0.499984740745262"/>
      <name val="Calibri"/>
      <family val="2"/>
      <scheme val="minor"/>
    </font>
    <font>
      <b/>
      <sz val="8"/>
      <color rgb="FFFF0000"/>
      <name val="Calibri"/>
      <family val="2"/>
      <scheme val="minor"/>
    </font>
    <font>
      <b/>
      <sz val="10"/>
      <name val="Calibri"/>
      <family val="2"/>
      <scheme val="minor"/>
    </font>
    <font>
      <sz val="10"/>
      <name val="Calibri"/>
      <family val="2"/>
      <scheme val="minor"/>
    </font>
    <font>
      <b/>
      <sz val="10"/>
      <color theme="1"/>
      <name val="Calibri"/>
      <family val="2"/>
      <scheme val="minor"/>
    </font>
    <font>
      <sz val="10"/>
      <color theme="1"/>
      <name val="Calibri"/>
      <family val="2"/>
      <scheme val="minor"/>
    </font>
    <font>
      <strike/>
      <sz val="10"/>
      <name val="Calibri"/>
      <family val="2"/>
      <scheme val="minor"/>
    </font>
    <font>
      <vertAlign val="superscript"/>
      <sz val="10"/>
      <name val="Calibri"/>
      <family val="2"/>
      <scheme val="minor"/>
    </font>
    <font>
      <b/>
      <sz val="10"/>
      <color theme="0"/>
      <name val="Calibri"/>
      <family val="2"/>
      <scheme val="minor"/>
    </font>
    <font>
      <sz val="10"/>
      <color theme="0"/>
      <name val="Calibri"/>
      <family val="2"/>
      <scheme val="minor"/>
    </font>
    <font>
      <sz val="10"/>
      <color theme="0" tint="-0.499984740745262"/>
      <name val="Calibri"/>
      <family val="2"/>
      <scheme val="minor"/>
    </font>
    <font>
      <b/>
      <sz val="10"/>
      <color theme="0" tint="-0.499984740745262"/>
      <name val="Calibri"/>
      <family val="2"/>
      <scheme val="minor"/>
    </font>
    <font>
      <b/>
      <sz val="20"/>
      <color theme="1"/>
      <name val="Calibri"/>
      <family val="2"/>
      <scheme val="minor"/>
    </font>
    <font>
      <b/>
      <sz val="13"/>
      <color theme="1"/>
      <name val="Calibri"/>
      <family val="2"/>
      <scheme val="minor"/>
    </font>
    <font>
      <b/>
      <sz val="20"/>
      <name val="Calibri"/>
      <family val="2"/>
      <scheme val="minor"/>
    </font>
    <font>
      <b/>
      <sz val="13"/>
      <name val="Calibri"/>
      <family val="2"/>
      <scheme val="minor"/>
    </font>
    <font>
      <sz val="10"/>
      <color rgb="FFFF0000"/>
      <name val="Calibri"/>
      <family val="2"/>
      <scheme val="minor"/>
    </font>
    <font>
      <vertAlign val="subscript"/>
      <sz val="10"/>
      <color theme="1"/>
      <name val="Calibri"/>
      <family val="2"/>
      <scheme val="minor"/>
    </font>
    <font>
      <b/>
      <vertAlign val="subscript"/>
      <sz val="10"/>
      <color theme="1"/>
      <name val="Calibri"/>
      <family val="2"/>
      <scheme val="minor"/>
    </font>
    <font>
      <sz val="10"/>
      <color theme="1"/>
      <name val="Calibri"/>
      <family val="2"/>
    </font>
    <font>
      <i/>
      <sz val="10"/>
      <color theme="1"/>
      <name val="Calibri"/>
      <family val="2"/>
      <scheme val="minor"/>
    </font>
    <font>
      <sz val="11"/>
      <color rgb="FF006100"/>
      <name val="Calibri"/>
      <family val="2"/>
      <scheme val="minor"/>
    </font>
    <font>
      <b/>
      <sz val="11"/>
      <name val="Calibri"/>
      <family val="2"/>
      <scheme val="minor"/>
    </font>
    <font>
      <sz val="18"/>
      <color theme="1"/>
      <name val="Calibri"/>
      <family val="2"/>
      <scheme val="minor"/>
    </font>
    <font>
      <b/>
      <sz val="13"/>
      <color theme="0" tint="-0.499984740745262"/>
      <name val="Calibri"/>
      <family val="2"/>
      <scheme val="minor"/>
    </font>
    <font>
      <sz val="11"/>
      <color indexed="8"/>
      <name val="Calibri"/>
      <family val="2"/>
    </font>
    <font>
      <sz val="10"/>
      <color indexed="8"/>
      <name val="Calibri"/>
      <family val="2"/>
    </font>
    <font>
      <vertAlign val="superscript"/>
      <sz val="10"/>
      <color theme="1"/>
      <name val="Calibri"/>
      <family val="2"/>
      <scheme val="minor"/>
    </font>
    <font>
      <sz val="10"/>
      <color theme="0" tint="-0.499984740745262"/>
      <name val="Calibri"/>
      <family val="2"/>
    </font>
    <font>
      <sz val="11"/>
      <color theme="0" tint="-0.499984740745262"/>
      <name val="Calibri"/>
      <family val="2"/>
    </font>
    <font>
      <sz val="10"/>
      <name val="Arial"/>
      <family val="2"/>
    </font>
    <font>
      <b/>
      <sz val="13"/>
      <color rgb="FF000000"/>
      <name val="Calibri"/>
      <family val="2"/>
      <scheme val="minor"/>
    </font>
    <font>
      <b/>
      <sz val="13"/>
      <color theme="0"/>
      <name val="Calibri"/>
      <family val="2"/>
      <scheme val="minor"/>
    </font>
    <font>
      <sz val="8"/>
      <color theme="0" tint="-0.499984740745262"/>
      <name val="Calibri"/>
      <family val="2"/>
      <scheme val="minor"/>
    </font>
    <font>
      <b/>
      <sz val="10"/>
      <color theme="0" tint="-0.499984740745262"/>
      <name val="Calibri"/>
      <family val="2"/>
    </font>
    <font>
      <b/>
      <vertAlign val="subscript"/>
      <sz val="10"/>
      <color theme="0" tint="-0.499984740745262"/>
      <name val="Calibri"/>
      <family val="2"/>
    </font>
    <font>
      <sz val="11.5"/>
      <color theme="1"/>
      <name val="Calibri"/>
      <family val="2"/>
    </font>
  </fonts>
  <fills count="13">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C6EFCE"/>
      </patternFill>
    </fill>
    <fill>
      <patternFill patternType="solid">
        <fgColor rgb="FFFF0000"/>
        <bgColor indexed="64"/>
      </patternFill>
    </fill>
    <fill>
      <patternFill patternType="solid">
        <fgColor theme="1"/>
        <bgColor indexed="64"/>
      </patternFill>
    </fill>
    <fill>
      <patternFill patternType="solid">
        <fgColor rgb="FF948B54"/>
        <bgColor indexed="64"/>
      </patternFill>
    </fill>
    <fill>
      <patternFill patternType="solid">
        <fgColor theme="7"/>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style="thin">
        <color indexed="64"/>
      </left>
      <right/>
      <top/>
      <bottom/>
      <diagonal/>
    </border>
    <border>
      <left/>
      <right/>
      <top style="thin">
        <color theme="0"/>
      </top>
      <bottom style="thin">
        <color theme="0"/>
      </bottom>
      <diagonal/>
    </border>
    <border>
      <left/>
      <right/>
      <top/>
      <bottom style="thin">
        <color theme="0"/>
      </bottom>
      <diagonal/>
    </border>
    <border>
      <left/>
      <right/>
      <top style="medium">
        <color indexed="64"/>
      </top>
      <bottom/>
      <diagonal/>
    </border>
    <border>
      <left/>
      <right style="medium">
        <color indexed="64"/>
      </right>
      <top style="medium">
        <color indexed="64"/>
      </top>
      <bottom/>
      <diagonal/>
    </border>
    <border>
      <left/>
      <right/>
      <top style="thin">
        <color indexed="64"/>
      </top>
      <bottom style="medium">
        <color indexed="64"/>
      </bottom>
      <diagonal/>
    </border>
    <border>
      <left style="thin">
        <color indexed="64"/>
      </left>
      <right/>
      <top style="medium">
        <color indexed="64"/>
      </top>
      <bottom/>
      <diagonal/>
    </border>
    <border>
      <left style="medium">
        <color indexed="64"/>
      </left>
      <right style="thin">
        <color indexed="64"/>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bottom style="medium">
        <color theme="0" tint="-0.499984740745262"/>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right/>
      <top style="thin">
        <color theme="0"/>
      </top>
      <bottom/>
      <diagonal/>
    </border>
    <border>
      <left/>
      <right/>
      <top/>
      <bottom style="thin">
        <color theme="0" tint="-0.499984740745262"/>
      </bottom>
      <diagonal/>
    </border>
    <border>
      <left/>
      <right/>
      <top style="thin">
        <color theme="0" tint="-0.499984740745262"/>
      </top>
      <bottom/>
      <diagonal/>
    </border>
    <border>
      <left/>
      <right/>
      <top style="medium">
        <color theme="0" tint="-0.499984740745262"/>
      </top>
      <bottom/>
      <diagonal/>
    </border>
  </borders>
  <cellStyleXfs count="4">
    <xf numFmtId="0" fontId="0" fillId="0" borderId="0"/>
    <xf numFmtId="0" fontId="29" fillId="8" borderId="0" applyNumberFormat="0" applyBorder="0" applyAlignment="0" applyProtection="0"/>
    <xf numFmtId="0" fontId="33" fillId="0" borderId="0"/>
    <xf numFmtId="0" fontId="38" fillId="0" borderId="0"/>
  </cellStyleXfs>
  <cellXfs count="385">
    <xf numFmtId="0" fontId="0" fillId="0" borderId="0" xfId="0"/>
    <xf numFmtId="0" fontId="5" fillId="0" borderId="0" xfId="0" applyFont="1" applyFill="1" applyBorder="1" applyAlignment="1">
      <alignment horizontal="right" wrapText="1"/>
    </xf>
    <xf numFmtId="0" fontId="6" fillId="0" borderId="0" xfId="0" applyFont="1" applyFill="1" applyBorder="1" applyAlignment="1">
      <alignment horizontal="center" wrapText="1"/>
    </xf>
    <xf numFmtId="0" fontId="0" fillId="0" borderId="0" xfId="0" applyFont="1" applyBorder="1" applyAlignment="1">
      <alignment wrapText="1"/>
    </xf>
    <xf numFmtId="0" fontId="7" fillId="0" borderId="0" xfId="0" applyFont="1" applyAlignment="1">
      <alignment wrapText="1"/>
    </xf>
    <xf numFmtId="0" fontId="0" fillId="0" borderId="0" xfId="0" applyFont="1" applyAlignment="1">
      <alignment wrapText="1"/>
    </xf>
    <xf numFmtId="0" fontId="1" fillId="0" borderId="0" xfId="0" applyFont="1" applyFill="1" applyBorder="1" applyAlignment="1"/>
    <xf numFmtId="0" fontId="1" fillId="0" borderId="0" xfId="0" applyFont="1" applyFill="1" applyBorder="1" applyAlignment="1">
      <alignment horizontal="right"/>
    </xf>
    <xf numFmtId="0" fontId="6" fillId="0" borderId="0" xfId="0" applyFont="1" applyFill="1" applyBorder="1" applyAlignment="1">
      <alignment horizontal="center" vertical="center" wrapText="1"/>
    </xf>
    <xf numFmtId="0" fontId="0" fillId="0" borderId="0" xfId="0" applyFont="1" applyBorder="1" applyAlignment="1">
      <alignment vertical="center" wrapText="1"/>
    </xf>
    <xf numFmtId="0" fontId="7" fillId="0" borderId="0" xfId="0" applyFont="1" applyAlignment="1">
      <alignment vertical="center" wrapText="1"/>
    </xf>
    <xf numFmtId="0" fontId="0" fillId="0" borderId="0" xfId="0" applyFont="1" applyAlignment="1">
      <alignment vertical="center" wrapText="1"/>
    </xf>
    <xf numFmtId="0" fontId="6" fillId="0" borderId="0" xfId="0" applyFont="1" applyFill="1" applyBorder="1" applyAlignment="1">
      <alignment horizontal="left" vertical="center" wrapText="1"/>
    </xf>
    <xf numFmtId="0" fontId="6" fillId="0" borderId="0" xfId="0" applyFont="1" applyFill="1" applyBorder="1" applyAlignment="1">
      <alignment horizontal="left" wrapText="1"/>
    </xf>
    <xf numFmtId="0" fontId="0" fillId="0" borderId="0" xfId="0" applyFont="1" applyAlignment="1">
      <alignment horizontal="left" wrapText="1"/>
    </xf>
    <xf numFmtId="0" fontId="7" fillId="0" borderId="0" xfId="0" applyFont="1" applyAlignment="1" applyProtection="1">
      <alignment wrapText="1"/>
      <protection hidden="1"/>
    </xf>
    <xf numFmtId="0" fontId="6" fillId="0" borderId="0" xfId="0" applyFont="1" applyFill="1" applyBorder="1" applyAlignment="1" applyProtection="1">
      <alignment horizontal="left" vertical="center" wrapText="1"/>
      <protection hidden="1"/>
    </xf>
    <xf numFmtId="0" fontId="0" fillId="0" borderId="0" xfId="0" applyFont="1" applyBorder="1" applyAlignment="1" applyProtection="1">
      <alignment wrapText="1"/>
      <protection hidden="1"/>
    </xf>
    <xf numFmtId="0" fontId="0" fillId="0" borderId="0" xfId="0" applyFont="1" applyAlignment="1" applyProtection="1">
      <alignment wrapText="1"/>
      <protection hidden="1"/>
    </xf>
    <xf numFmtId="0" fontId="8" fillId="0" borderId="0" xfId="0" applyFont="1" applyAlignment="1" applyProtection="1">
      <alignment wrapText="1"/>
      <protection hidden="1"/>
    </xf>
    <xf numFmtId="0" fontId="9" fillId="0" borderId="0" xfId="0" applyFont="1" applyFill="1" applyBorder="1" applyAlignment="1" applyProtection="1">
      <alignment horizontal="center" wrapText="1"/>
      <protection hidden="1"/>
    </xf>
    <xf numFmtId="0" fontId="3" fillId="0" borderId="0" xfId="0" applyFont="1" applyBorder="1" applyAlignment="1" applyProtection="1">
      <alignment wrapText="1"/>
      <protection hidden="1"/>
    </xf>
    <xf numFmtId="0" fontId="3" fillId="0" borderId="0" xfId="0" applyFont="1" applyAlignment="1" applyProtection="1">
      <alignment wrapText="1"/>
      <protection hidden="1"/>
    </xf>
    <xf numFmtId="0" fontId="6" fillId="0" borderId="0" xfId="0" applyFont="1" applyFill="1" applyBorder="1" applyAlignment="1" applyProtection="1">
      <alignment horizontal="center" wrapText="1"/>
      <protection hidden="1"/>
    </xf>
    <xf numFmtId="0" fontId="4" fillId="0" borderId="0" xfId="0" applyFont="1" applyFill="1" applyBorder="1" applyAlignment="1" applyProtection="1">
      <alignment vertical="top" wrapText="1"/>
    </xf>
    <xf numFmtId="0" fontId="12" fillId="0" borderId="0" xfId="0" applyFont="1" applyFill="1" applyBorder="1" applyAlignment="1" applyProtection="1">
      <alignment vertical="top" wrapText="1"/>
    </xf>
    <xf numFmtId="0" fontId="11" fillId="0" borderId="1" xfId="0" applyFont="1" applyFill="1" applyBorder="1" applyAlignment="1" applyProtection="1">
      <alignment horizontal="center" vertical="center" textRotation="90" wrapText="1"/>
    </xf>
    <xf numFmtId="0" fontId="11" fillId="0" borderId="1" xfId="0" applyFont="1" applyFill="1" applyBorder="1" applyAlignment="1" applyProtection="1">
      <alignment horizontal="left" vertical="top"/>
    </xf>
    <xf numFmtId="0" fontId="11" fillId="0" borderId="1" xfId="0" applyFont="1" applyFill="1" applyBorder="1" applyAlignment="1" applyProtection="1">
      <alignment horizontal="left" vertical="top" wrapText="1"/>
    </xf>
    <xf numFmtId="0" fontId="11" fillId="0" borderId="1" xfId="0" applyFont="1" applyFill="1" applyBorder="1" applyAlignment="1" applyProtection="1">
      <alignment horizontal="left" vertical="top" wrapText="1"/>
      <protection locked="0"/>
    </xf>
    <xf numFmtId="0" fontId="13" fillId="0" borderId="0" xfId="0" applyFont="1" applyFill="1" applyBorder="1" applyAlignment="1" applyProtection="1">
      <alignment vertical="top" wrapText="1"/>
    </xf>
    <xf numFmtId="0" fontId="11" fillId="0" borderId="1" xfId="0" applyFont="1" applyFill="1" applyBorder="1" applyAlignment="1" applyProtection="1">
      <alignment vertical="top" wrapText="1"/>
    </xf>
    <xf numFmtId="0" fontId="11" fillId="0" borderId="1" xfId="0" applyNumberFormat="1" applyFont="1" applyFill="1" applyBorder="1" applyAlignment="1" applyProtection="1">
      <alignment vertical="top" wrapText="1"/>
    </xf>
    <xf numFmtId="0" fontId="11" fillId="0" borderId="1" xfId="0" applyFont="1" applyFill="1" applyBorder="1" applyAlignment="1" applyProtection="1">
      <alignment vertical="top" wrapText="1"/>
      <protection locked="0"/>
    </xf>
    <xf numFmtId="0" fontId="11" fillId="0" borderId="0" xfId="0" applyFont="1" applyFill="1" applyBorder="1" applyAlignment="1" applyProtection="1">
      <alignment vertical="top" wrapText="1"/>
    </xf>
    <xf numFmtId="0" fontId="10" fillId="0" borderId="0" xfId="0" applyFont="1" applyFill="1" applyBorder="1" applyAlignment="1" applyProtection="1">
      <alignment vertical="top" wrapText="1"/>
    </xf>
    <xf numFmtId="0" fontId="13" fillId="0" borderId="0" xfId="0" applyFont="1" applyFill="1" applyBorder="1" applyAlignment="1" applyProtection="1">
      <alignment vertical="top"/>
    </xf>
    <xf numFmtId="0" fontId="10" fillId="4" borderId="1" xfId="0" applyFont="1" applyFill="1" applyBorder="1" applyAlignment="1" applyProtection="1">
      <alignment horizontal="center" vertical="center" textRotation="90" wrapText="1"/>
    </xf>
    <xf numFmtId="0" fontId="10" fillId="4" borderId="1" xfId="0" applyFont="1" applyFill="1" applyBorder="1" applyAlignment="1" applyProtection="1">
      <alignment vertical="top" wrapText="1"/>
    </xf>
    <xf numFmtId="0" fontId="10" fillId="5" borderId="1" xfId="0" applyFont="1" applyFill="1" applyBorder="1" applyAlignment="1" applyProtection="1">
      <alignment vertical="top" wrapText="1"/>
    </xf>
    <xf numFmtId="0" fontId="16" fillId="6" borderId="1" xfId="0" applyFont="1" applyFill="1" applyBorder="1" applyAlignment="1" applyProtection="1">
      <alignment vertical="top" wrapText="1"/>
    </xf>
    <xf numFmtId="0" fontId="18" fillId="0" borderId="1" xfId="0" applyFont="1" applyFill="1" applyBorder="1" applyAlignment="1" applyProtection="1">
      <alignment horizontal="center" vertical="center" textRotation="90" wrapText="1"/>
    </xf>
    <xf numFmtId="0" fontId="18" fillId="0" borderId="1" xfId="0" applyFont="1" applyFill="1" applyBorder="1" applyAlignment="1" applyProtection="1">
      <alignment horizontal="left" vertical="top"/>
    </xf>
    <xf numFmtId="0" fontId="18" fillId="0" borderId="1" xfId="0" applyFont="1" applyFill="1" applyBorder="1" applyAlignment="1" applyProtection="1">
      <alignment horizontal="left" vertical="top" wrapText="1"/>
    </xf>
    <xf numFmtId="0" fontId="19" fillId="0" borderId="0" xfId="0" applyFont="1" applyFill="1" applyBorder="1" applyAlignment="1" applyProtection="1">
      <alignment vertical="top" wrapText="1"/>
    </xf>
    <xf numFmtId="49" fontId="20" fillId="0" borderId="0" xfId="0" applyNumberFormat="1" applyFont="1" applyAlignment="1">
      <alignment vertical="center"/>
    </xf>
    <xf numFmtId="49" fontId="0" fillId="0" borderId="0" xfId="0" applyNumberFormat="1" applyFont="1" applyAlignment="1">
      <alignment vertical="center"/>
    </xf>
    <xf numFmtId="49" fontId="13" fillId="0" borderId="0" xfId="0" applyNumberFormat="1" applyFont="1" applyAlignment="1">
      <alignment vertical="top" wrapText="1"/>
    </xf>
    <xf numFmtId="49" fontId="13" fillId="0" borderId="0" xfId="0" applyNumberFormat="1" applyFont="1" applyBorder="1" applyAlignment="1">
      <alignment wrapText="1"/>
    </xf>
    <xf numFmtId="49" fontId="13" fillId="0" borderId="0" xfId="0" applyNumberFormat="1" applyFont="1" applyAlignment="1">
      <alignment wrapText="1"/>
    </xf>
    <xf numFmtId="49" fontId="12" fillId="0" borderId="0" xfId="0" applyNumberFormat="1" applyFont="1" applyAlignment="1">
      <alignment vertical="top" wrapText="1"/>
    </xf>
    <xf numFmtId="49" fontId="12" fillId="0" borderId="0" xfId="0" applyNumberFormat="1" applyFont="1" applyBorder="1" applyAlignment="1">
      <alignment wrapText="1"/>
    </xf>
    <xf numFmtId="49" fontId="12" fillId="0" borderId="0" xfId="0" applyNumberFormat="1" applyFont="1" applyAlignment="1">
      <alignment wrapText="1"/>
    </xf>
    <xf numFmtId="49" fontId="18" fillId="0" borderId="0" xfId="0" applyNumberFormat="1" applyFont="1" applyAlignment="1">
      <alignment wrapText="1"/>
    </xf>
    <xf numFmtId="49" fontId="18" fillId="0" borderId="0" xfId="0" applyNumberFormat="1" applyFont="1" applyBorder="1" applyAlignment="1">
      <alignment wrapText="1"/>
    </xf>
    <xf numFmtId="49" fontId="13" fillId="0" borderId="0" xfId="0" applyNumberFormat="1" applyFont="1" applyBorder="1" applyAlignment="1">
      <alignment vertical="top" wrapText="1"/>
    </xf>
    <xf numFmtId="0" fontId="22" fillId="0" borderId="0" xfId="0" applyFont="1" applyBorder="1" applyAlignment="1">
      <alignment horizontal="left"/>
    </xf>
    <xf numFmtId="0" fontId="11" fillId="0" borderId="0" xfId="0" applyFont="1" applyFill="1" applyBorder="1" applyAlignment="1">
      <alignment wrapText="1"/>
    </xf>
    <xf numFmtId="0" fontId="11" fillId="0" borderId="0" xfId="0" applyFont="1" applyFill="1" applyBorder="1" applyAlignment="1">
      <alignment horizontal="left" wrapText="1"/>
    </xf>
    <xf numFmtId="0" fontId="24" fillId="0" borderId="0" xfId="0" applyFont="1" applyFill="1" applyBorder="1" applyAlignment="1">
      <alignment horizontal="center" wrapText="1"/>
    </xf>
    <xf numFmtId="0" fontId="13" fillId="0" borderId="0" xfId="0" applyFont="1" applyBorder="1" applyAlignment="1">
      <alignment wrapText="1"/>
    </xf>
    <xf numFmtId="0" fontId="18" fillId="0" borderId="0" xfId="0" applyFont="1" applyAlignment="1">
      <alignment wrapText="1"/>
    </xf>
    <xf numFmtId="0" fontId="13" fillId="0" borderId="0" xfId="0" applyFont="1" applyAlignment="1">
      <alignment wrapText="1"/>
    </xf>
    <xf numFmtId="0" fontId="10" fillId="0" borderId="0" xfId="0" applyFont="1" applyFill="1" applyBorder="1" applyAlignment="1">
      <alignment horizontal="left" wrapText="1"/>
    </xf>
    <xf numFmtId="0" fontId="13" fillId="0" borderId="0" xfId="0" applyFont="1" applyFill="1" applyBorder="1" applyAlignment="1">
      <alignment wrapText="1"/>
    </xf>
    <xf numFmtId="0" fontId="12" fillId="0" borderId="0" xfId="0" applyFont="1" applyFill="1" applyBorder="1" applyAlignment="1">
      <alignment horizontal="left" wrapText="1"/>
    </xf>
    <xf numFmtId="0" fontId="18" fillId="0" borderId="0" xfId="0" applyFont="1" applyAlignment="1" applyProtection="1">
      <alignment wrapText="1"/>
      <protection hidden="1"/>
    </xf>
    <xf numFmtId="0" fontId="13" fillId="0" borderId="0" xfId="0" applyFont="1" applyFill="1" applyBorder="1" applyAlignment="1" applyProtection="1">
      <alignment wrapText="1"/>
      <protection hidden="1"/>
    </xf>
    <xf numFmtId="0" fontId="19" fillId="0" borderId="0" xfId="0" applyFont="1" applyAlignment="1" applyProtection="1">
      <alignment wrapText="1"/>
      <protection hidden="1"/>
    </xf>
    <xf numFmtId="0" fontId="13" fillId="0" borderId="0" xfId="0" applyFont="1" applyAlignment="1" applyProtection="1">
      <alignment horizontal="left" wrapText="1"/>
      <protection hidden="1"/>
    </xf>
    <xf numFmtId="0" fontId="13" fillId="0" borderId="0" xfId="0" applyFont="1" applyAlignment="1">
      <alignment horizontal="left" wrapText="1"/>
    </xf>
    <xf numFmtId="0" fontId="23" fillId="0" borderId="0" xfId="0" applyFont="1" applyBorder="1" applyAlignment="1">
      <alignment vertical="center"/>
    </xf>
    <xf numFmtId="0" fontId="6" fillId="0" borderId="0" xfId="0" applyFont="1" applyFill="1" applyBorder="1" applyAlignment="1">
      <alignment horizontal="center" vertical="center"/>
    </xf>
    <xf numFmtId="0" fontId="1" fillId="0" borderId="0" xfId="0" applyFont="1" applyBorder="1" applyAlignment="1">
      <alignment horizontal="left" vertical="center"/>
    </xf>
    <xf numFmtId="0" fontId="0" fillId="0" borderId="0" xfId="0" applyFont="1" applyBorder="1" applyAlignment="1">
      <alignment vertical="center"/>
    </xf>
    <xf numFmtId="0" fontId="7" fillId="0" borderId="0" xfId="0" applyFont="1" applyBorder="1" applyAlignment="1">
      <alignment vertical="center"/>
    </xf>
    <xf numFmtId="0" fontId="11" fillId="0" borderId="0" xfId="0" applyFont="1" applyFill="1" applyBorder="1" applyAlignment="1"/>
    <xf numFmtId="0" fontId="13" fillId="0" borderId="0" xfId="0" applyFont="1" applyFill="1" applyBorder="1" applyAlignment="1"/>
    <xf numFmtId="49" fontId="20" fillId="0" borderId="0" xfId="0" applyNumberFormat="1" applyFont="1" applyAlignment="1" applyProtection="1">
      <alignment vertical="center"/>
    </xf>
    <xf numFmtId="49" fontId="0" fillId="0" borderId="0" xfId="0" applyNumberFormat="1" applyFont="1" applyAlignment="1" applyProtection="1">
      <alignment vertical="center"/>
    </xf>
    <xf numFmtId="49" fontId="12" fillId="3" borderId="10" xfId="0" applyNumberFormat="1" applyFont="1" applyFill="1" applyBorder="1" applyAlignment="1" applyProtection="1">
      <alignment vertical="top" wrapText="1"/>
    </xf>
    <xf numFmtId="49" fontId="12" fillId="3" borderId="11" xfId="0" applyNumberFormat="1" applyFont="1" applyFill="1" applyBorder="1" applyAlignment="1" applyProtection="1">
      <alignment vertical="top" wrapText="1"/>
    </xf>
    <xf numFmtId="49" fontId="12" fillId="3" borderId="12" xfId="0" applyNumberFormat="1" applyFont="1" applyFill="1" applyBorder="1" applyAlignment="1" applyProtection="1">
      <alignment vertical="top" wrapText="1"/>
    </xf>
    <xf numFmtId="49" fontId="12" fillId="5" borderId="10" xfId="0" applyNumberFormat="1" applyFont="1" applyFill="1" applyBorder="1" applyAlignment="1" applyProtection="1">
      <alignment vertical="top" wrapText="1"/>
    </xf>
    <xf numFmtId="49" fontId="12" fillId="5" borderId="11" xfId="0" applyNumberFormat="1" applyFont="1" applyFill="1" applyBorder="1" applyAlignment="1" applyProtection="1">
      <alignment vertical="top" wrapText="1"/>
    </xf>
    <xf numFmtId="49" fontId="12" fillId="5" borderId="12" xfId="0" applyNumberFormat="1" applyFont="1" applyFill="1" applyBorder="1" applyAlignment="1" applyProtection="1">
      <alignment vertical="top" wrapText="1"/>
    </xf>
    <xf numFmtId="49" fontId="18" fillId="0" borderId="0" xfId="0" applyNumberFormat="1" applyFont="1" applyBorder="1" applyAlignment="1" applyProtection="1">
      <alignment vertical="top" wrapText="1"/>
    </xf>
    <xf numFmtId="0" fontId="18" fillId="0" borderId="0" xfId="0" applyNumberFormat="1" applyFont="1" applyBorder="1" applyAlignment="1" applyProtection="1">
      <alignment vertical="top" wrapText="1"/>
    </xf>
    <xf numFmtId="49" fontId="16" fillId="6" borderId="14" xfId="0" applyNumberFormat="1" applyFont="1" applyFill="1" applyBorder="1" applyAlignment="1" applyProtection="1">
      <alignment vertical="top"/>
      <protection locked="0"/>
    </xf>
    <xf numFmtId="49" fontId="17" fillId="6" borderId="15" xfId="0" applyNumberFormat="1" applyFont="1" applyFill="1" applyBorder="1" applyAlignment="1" applyProtection="1">
      <alignment vertical="top"/>
      <protection locked="0"/>
    </xf>
    <xf numFmtId="49" fontId="17" fillId="6" borderId="16" xfId="0" applyNumberFormat="1" applyFont="1" applyFill="1" applyBorder="1" applyAlignment="1" applyProtection="1">
      <alignment vertical="top"/>
      <protection locked="0"/>
    </xf>
    <xf numFmtId="49" fontId="13" fillId="0" borderId="0" xfId="0" applyNumberFormat="1" applyFont="1" applyAlignment="1" applyProtection="1">
      <protection locked="0"/>
    </xf>
    <xf numFmtId="49" fontId="13" fillId="0" borderId="0" xfId="0" applyNumberFormat="1" applyFont="1" applyBorder="1" applyAlignment="1" applyProtection="1">
      <protection locked="0"/>
    </xf>
    <xf numFmtId="49" fontId="13" fillId="0" borderId="6" xfId="0" applyNumberFormat="1" applyFont="1" applyFill="1" applyBorder="1" applyAlignment="1" applyProtection="1">
      <alignment vertical="top" wrapText="1"/>
      <protection locked="0"/>
    </xf>
    <xf numFmtId="49" fontId="13" fillId="0" borderId="4" xfId="0" applyNumberFormat="1" applyFont="1" applyBorder="1" applyAlignment="1" applyProtection="1">
      <alignment vertical="top" wrapText="1"/>
      <protection locked="0"/>
    </xf>
    <xf numFmtId="49" fontId="13" fillId="0" borderId="5" xfId="0" applyNumberFormat="1" applyFont="1" applyBorder="1" applyAlignment="1" applyProtection="1">
      <alignment vertical="top" wrapText="1"/>
      <protection locked="0"/>
    </xf>
    <xf numFmtId="49" fontId="13" fillId="0" borderId="6" xfId="0" applyNumberFormat="1" applyFont="1" applyBorder="1" applyAlignment="1" applyProtection="1">
      <alignment vertical="top" wrapText="1"/>
      <protection locked="0"/>
    </xf>
    <xf numFmtId="49" fontId="13" fillId="0" borderId="17" xfId="0" applyNumberFormat="1" applyFont="1" applyFill="1" applyBorder="1" applyAlignment="1" applyProtection="1">
      <alignment vertical="top" wrapText="1"/>
      <protection locked="0"/>
    </xf>
    <xf numFmtId="49" fontId="13" fillId="0" borderId="0" xfId="0" applyNumberFormat="1" applyFont="1" applyAlignment="1" applyProtection="1">
      <alignment wrapText="1"/>
      <protection locked="0"/>
    </xf>
    <xf numFmtId="49" fontId="12" fillId="0" borderId="0" xfId="0" applyNumberFormat="1" applyFont="1" applyFill="1" applyBorder="1" applyAlignment="1" applyProtection="1">
      <alignment wrapText="1"/>
      <protection locked="0"/>
    </xf>
    <xf numFmtId="49" fontId="13" fillId="0" borderId="19" xfId="0" applyNumberFormat="1" applyFont="1" applyFill="1" applyBorder="1" applyAlignment="1" applyProtection="1">
      <alignment vertical="top" wrapText="1"/>
      <protection locked="0"/>
    </xf>
    <xf numFmtId="49" fontId="13" fillId="0" borderId="18" xfId="0" applyNumberFormat="1" applyFont="1" applyBorder="1" applyAlignment="1" applyProtection="1">
      <alignment vertical="top" wrapText="1"/>
      <protection locked="0"/>
    </xf>
    <xf numFmtId="49" fontId="13" fillId="0" borderId="1" xfId="0" applyNumberFormat="1" applyFont="1" applyBorder="1" applyAlignment="1" applyProtection="1">
      <alignment vertical="top" wrapText="1"/>
      <protection locked="0"/>
    </xf>
    <xf numFmtId="49" fontId="13" fillId="0" borderId="19" xfId="0" applyNumberFormat="1" applyFont="1" applyBorder="1" applyAlignment="1" applyProtection="1">
      <alignment vertical="top" wrapText="1"/>
      <protection locked="0"/>
    </xf>
    <xf numFmtId="49" fontId="13" fillId="0" borderId="20" xfId="0" applyNumberFormat="1" applyFont="1" applyFill="1" applyBorder="1" applyAlignment="1" applyProtection="1">
      <alignment vertical="top" wrapText="1"/>
      <protection locked="0"/>
    </xf>
    <xf numFmtId="49" fontId="13" fillId="0" borderId="20" xfId="0" applyNumberFormat="1" applyFont="1" applyBorder="1" applyAlignment="1" applyProtection="1">
      <alignment vertical="top" wrapText="1"/>
      <protection locked="0"/>
    </xf>
    <xf numFmtId="49" fontId="13" fillId="0" borderId="0" xfId="0" applyNumberFormat="1" applyFont="1" applyBorder="1" applyAlignment="1" applyProtection="1">
      <alignment wrapText="1"/>
      <protection locked="0"/>
    </xf>
    <xf numFmtId="49" fontId="13" fillId="0" borderId="12" xfId="0" applyNumberFormat="1" applyFont="1" applyFill="1" applyBorder="1" applyAlignment="1" applyProtection="1">
      <alignment vertical="top" wrapText="1"/>
      <protection locked="0"/>
    </xf>
    <xf numFmtId="49" fontId="13" fillId="0" borderId="10" xfId="0" applyNumberFormat="1" applyFont="1" applyBorder="1" applyAlignment="1" applyProtection="1">
      <alignment vertical="top" wrapText="1"/>
      <protection locked="0"/>
    </xf>
    <xf numFmtId="49" fontId="13" fillId="0" borderId="11" xfId="0" applyNumberFormat="1" applyFont="1" applyBorder="1" applyAlignment="1" applyProtection="1">
      <alignment vertical="top" wrapText="1"/>
      <protection locked="0"/>
    </xf>
    <xf numFmtId="49" fontId="13" fillId="0" borderId="12" xfId="0" applyNumberFormat="1" applyFont="1" applyBorder="1" applyAlignment="1" applyProtection="1">
      <alignment vertical="top" wrapText="1"/>
      <protection locked="0"/>
    </xf>
    <xf numFmtId="49" fontId="13" fillId="0" borderId="21" xfId="0" applyNumberFormat="1" applyFont="1" applyFill="1" applyBorder="1" applyAlignment="1" applyProtection="1">
      <alignment vertical="top" wrapText="1"/>
      <protection locked="0"/>
    </xf>
    <xf numFmtId="49" fontId="17" fillId="6" borderId="15" xfId="0" applyNumberFormat="1" applyFont="1" applyFill="1" applyBorder="1" applyAlignment="1" applyProtection="1">
      <alignment vertical="top" wrapText="1"/>
      <protection locked="0"/>
    </xf>
    <xf numFmtId="49" fontId="17" fillId="6" borderId="16" xfId="0" applyNumberFormat="1" applyFont="1" applyFill="1" applyBorder="1" applyAlignment="1" applyProtection="1">
      <alignment vertical="top" wrapText="1"/>
      <protection locked="0"/>
    </xf>
    <xf numFmtId="49" fontId="13" fillId="0" borderId="22" xfId="0" applyNumberFormat="1" applyFont="1" applyBorder="1" applyAlignment="1" applyProtection="1">
      <alignment vertical="top" wrapText="1"/>
      <protection locked="0"/>
    </xf>
    <xf numFmtId="49" fontId="13" fillId="0" borderId="23" xfId="0" applyNumberFormat="1" applyFont="1" applyBorder="1" applyAlignment="1" applyProtection="1">
      <alignment vertical="top" wrapText="1"/>
      <protection locked="0"/>
    </xf>
    <xf numFmtId="49" fontId="13" fillId="0" borderId="24" xfId="0" applyNumberFormat="1" applyFont="1" applyBorder="1" applyAlignment="1" applyProtection="1">
      <alignment vertical="top" wrapText="1"/>
      <protection locked="0"/>
    </xf>
    <xf numFmtId="49" fontId="13" fillId="0" borderId="25" xfId="0" applyNumberFormat="1" applyFont="1" applyBorder="1" applyAlignment="1" applyProtection="1">
      <alignment vertical="top" wrapText="1"/>
      <protection locked="0"/>
    </xf>
    <xf numFmtId="49" fontId="13" fillId="0" borderId="26" xfId="0" applyNumberFormat="1" applyFont="1" applyBorder="1" applyAlignment="1" applyProtection="1">
      <alignment vertical="top" wrapText="1"/>
      <protection locked="0"/>
    </xf>
    <xf numFmtId="49" fontId="13" fillId="0" borderId="27" xfId="0" applyNumberFormat="1" applyFont="1" applyBorder="1" applyAlignment="1" applyProtection="1">
      <alignment vertical="top" wrapText="1"/>
      <protection locked="0"/>
    </xf>
    <xf numFmtId="49" fontId="13" fillId="0" borderId="28" xfId="0" applyNumberFormat="1" applyFont="1" applyBorder="1" applyAlignment="1" applyProtection="1">
      <alignment vertical="top" wrapText="1"/>
      <protection locked="0"/>
    </xf>
    <xf numFmtId="49" fontId="13" fillId="0" borderId="29" xfId="0" applyNumberFormat="1" applyFont="1" applyBorder="1" applyAlignment="1" applyProtection="1">
      <alignment vertical="top" wrapText="1"/>
      <protection locked="0"/>
    </xf>
    <xf numFmtId="49" fontId="13" fillId="0" borderId="30" xfId="0" applyNumberFormat="1" applyFont="1" applyBorder="1" applyAlignment="1" applyProtection="1">
      <alignment vertical="top" wrapText="1"/>
      <protection locked="0"/>
    </xf>
    <xf numFmtId="49" fontId="13" fillId="0" borderId="31" xfId="0" applyNumberFormat="1" applyFont="1" applyBorder="1" applyAlignment="1" applyProtection="1">
      <alignment vertical="top" wrapText="1"/>
      <protection locked="0"/>
    </xf>
    <xf numFmtId="49" fontId="13" fillId="0" borderId="32" xfId="0" applyNumberFormat="1" applyFont="1" applyBorder="1" applyAlignment="1" applyProtection="1">
      <alignment vertical="top" wrapText="1"/>
      <protection locked="0"/>
    </xf>
    <xf numFmtId="49" fontId="13" fillId="0" borderId="33" xfId="0" applyNumberFormat="1" applyFont="1" applyBorder="1" applyAlignment="1" applyProtection="1">
      <alignment vertical="top" wrapText="1"/>
      <protection locked="0"/>
    </xf>
    <xf numFmtId="49" fontId="13" fillId="0" borderId="17" xfId="0" applyNumberFormat="1" applyFont="1" applyBorder="1" applyAlignment="1" applyProtection="1">
      <alignment vertical="top" wrapText="1"/>
      <protection locked="0"/>
    </xf>
    <xf numFmtId="49" fontId="13" fillId="0" borderId="35" xfId="0" applyNumberFormat="1" applyFont="1" applyBorder="1" applyAlignment="1" applyProtection="1">
      <alignment vertical="top" wrapText="1"/>
      <protection locked="0"/>
    </xf>
    <xf numFmtId="49" fontId="13" fillId="0" borderId="34" xfId="0" applyNumberFormat="1" applyFont="1" applyBorder="1" applyAlignment="1" applyProtection="1">
      <alignment vertical="top" wrapText="1"/>
      <protection locked="0"/>
    </xf>
    <xf numFmtId="49" fontId="13" fillId="0" borderId="36" xfId="0" applyNumberFormat="1" applyFont="1" applyBorder="1" applyAlignment="1" applyProtection="1">
      <alignment vertical="top" wrapText="1"/>
      <protection locked="0"/>
    </xf>
    <xf numFmtId="49" fontId="13" fillId="0" borderId="37" xfId="0" applyNumberFormat="1" applyFont="1" applyBorder="1" applyAlignment="1" applyProtection="1">
      <alignment vertical="top" wrapText="1"/>
      <protection locked="0"/>
    </xf>
    <xf numFmtId="49" fontId="13" fillId="0" borderId="38" xfId="0" applyNumberFormat="1" applyFont="1" applyBorder="1" applyAlignment="1" applyProtection="1">
      <alignment vertical="top" wrapText="1"/>
      <protection locked="0"/>
    </xf>
    <xf numFmtId="49" fontId="13" fillId="0" borderId="39" xfId="0" applyNumberFormat="1" applyFont="1" applyBorder="1" applyAlignment="1" applyProtection="1">
      <alignment vertical="top" wrapText="1"/>
      <protection locked="0"/>
    </xf>
    <xf numFmtId="49" fontId="13" fillId="0" borderId="25" xfId="0" applyNumberFormat="1" applyFont="1" applyFill="1" applyBorder="1" applyAlignment="1" applyProtection="1">
      <alignment vertical="top" wrapText="1"/>
      <protection locked="0"/>
    </xf>
    <xf numFmtId="49" fontId="13" fillId="0" borderId="27" xfId="0" applyNumberFormat="1" applyFont="1" applyFill="1" applyBorder="1" applyAlignment="1" applyProtection="1">
      <alignment vertical="top" wrapText="1"/>
      <protection locked="0"/>
    </xf>
    <xf numFmtId="49" fontId="13" fillId="0" borderId="0" xfId="0" applyNumberFormat="1" applyFont="1" applyFill="1" applyBorder="1" applyAlignment="1" applyProtection="1">
      <alignment wrapText="1"/>
      <protection locked="0"/>
    </xf>
    <xf numFmtId="49" fontId="12" fillId="0" borderId="0" xfId="0" applyNumberFormat="1" applyFont="1" applyFill="1" applyBorder="1" applyAlignment="1" applyProtection="1">
      <alignment vertical="top" wrapText="1"/>
      <protection locked="0"/>
    </xf>
    <xf numFmtId="49" fontId="13" fillId="0" borderId="28" xfId="0" applyNumberFormat="1" applyFont="1" applyFill="1" applyBorder="1" applyAlignment="1" applyProtection="1">
      <alignment vertical="top" wrapText="1"/>
      <protection locked="0"/>
    </xf>
    <xf numFmtId="49" fontId="13" fillId="0" borderId="30" xfId="0" applyNumberFormat="1" applyFont="1" applyFill="1" applyBorder="1" applyAlignment="1" applyProtection="1">
      <alignment vertical="top" wrapText="1"/>
      <protection locked="0"/>
    </xf>
    <xf numFmtId="49" fontId="16" fillId="6" borderId="15" xfId="0" applyNumberFormat="1" applyFont="1" applyFill="1" applyBorder="1" applyAlignment="1" applyProtection="1">
      <alignment vertical="top"/>
      <protection locked="0"/>
    </xf>
    <xf numFmtId="49" fontId="13" fillId="0" borderId="22" xfId="0" applyNumberFormat="1" applyFont="1" applyFill="1" applyBorder="1" applyAlignment="1" applyProtection="1">
      <alignment vertical="top" wrapText="1"/>
      <protection locked="0"/>
    </xf>
    <xf numFmtId="49" fontId="13" fillId="0" borderId="24" xfId="0" applyNumberFormat="1" applyFont="1" applyFill="1" applyBorder="1" applyAlignment="1" applyProtection="1">
      <alignment vertical="top" wrapText="1"/>
      <protection locked="0"/>
    </xf>
    <xf numFmtId="49" fontId="12" fillId="4" borderId="2" xfId="0" applyNumberFormat="1" applyFont="1" applyFill="1" applyBorder="1" applyAlignment="1" applyProtection="1">
      <alignment vertical="top" wrapText="1"/>
      <protection locked="0"/>
    </xf>
    <xf numFmtId="49" fontId="12" fillId="4" borderId="3" xfId="0" applyNumberFormat="1" applyFont="1" applyFill="1" applyBorder="1" applyAlignment="1" applyProtection="1">
      <alignment vertical="top" wrapText="1"/>
      <protection locked="0"/>
    </xf>
    <xf numFmtId="49" fontId="12" fillId="4" borderId="8" xfId="0" applyNumberFormat="1" applyFont="1" applyFill="1" applyBorder="1" applyAlignment="1" applyProtection="1">
      <alignment vertical="top" wrapText="1"/>
      <protection locked="0"/>
    </xf>
    <xf numFmtId="49" fontId="12" fillId="4" borderId="9" xfId="0" applyNumberFormat="1" applyFont="1" applyFill="1" applyBorder="1" applyAlignment="1" applyProtection="1">
      <alignment vertical="top" wrapText="1"/>
      <protection locked="0"/>
    </xf>
    <xf numFmtId="49" fontId="18" fillId="0" borderId="0" xfId="0" applyNumberFormat="1" applyFont="1" applyAlignment="1" applyProtection="1">
      <alignment vertical="top" wrapText="1"/>
      <protection locked="0"/>
    </xf>
    <xf numFmtId="0" fontId="13" fillId="0" borderId="0" xfId="0" applyFont="1"/>
    <xf numFmtId="0" fontId="12" fillId="0" borderId="42" xfId="0" applyFont="1" applyBorder="1" applyAlignment="1">
      <alignment horizontal="left" vertical="top" wrapText="1"/>
    </xf>
    <xf numFmtId="0" fontId="12" fillId="0" borderId="42" xfId="0" applyFont="1" applyBorder="1" applyAlignment="1">
      <alignment horizontal="center" vertical="top"/>
    </xf>
    <xf numFmtId="0" fontId="13" fillId="0" borderId="42" xfId="0" applyFont="1" applyBorder="1" applyAlignment="1">
      <alignment vertical="top" wrapText="1"/>
    </xf>
    <xf numFmtId="0" fontId="13" fillId="0" borderId="42" xfId="0" applyFont="1" applyBorder="1" applyAlignment="1">
      <alignment horizontal="left" vertical="top"/>
    </xf>
    <xf numFmtId="0" fontId="13" fillId="0" borderId="42" xfId="0" applyFont="1" applyBorder="1" applyAlignment="1">
      <alignment horizontal="left" vertical="top" wrapText="1"/>
    </xf>
    <xf numFmtId="0" fontId="13" fillId="0" borderId="42" xfId="0" applyFont="1" applyBorder="1" applyAlignment="1">
      <alignment horizontal="center" vertical="top"/>
    </xf>
    <xf numFmtId="0" fontId="13" fillId="3" borderId="42" xfId="0" applyFont="1" applyFill="1" applyBorder="1" applyAlignment="1" applyProtection="1">
      <alignment vertical="top"/>
      <protection locked="0"/>
    </xf>
    <xf numFmtId="0" fontId="13" fillId="0" borderId="42" xfId="0" applyFont="1" applyBorder="1" applyAlignment="1">
      <alignment vertical="top"/>
    </xf>
    <xf numFmtId="0" fontId="12" fillId="0" borderId="42" xfId="0" applyFont="1" applyBorder="1" applyAlignment="1">
      <alignment vertical="top" wrapText="1"/>
    </xf>
    <xf numFmtId="0" fontId="27" fillId="0" borderId="42" xfId="0" applyFont="1" applyBorder="1" applyAlignment="1">
      <alignment horizontal="center" vertical="top"/>
    </xf>
    <xf numFmtId="1" fontId="12" fillId="0" borderId="42" xfId="0" applyNumberFormat="1" applyFont="1" applyBorder="1" applyAlignment="1">
      <alignment vertical="top"/>
    </xf>
    <xf numFmtId="0" fontId="12" fillId="0" borderId="42" xfId="0" applyFont="1" applyBorder="1" applyAlignment="1">
      <alignment vertical="top"/>
    </xf>
    <xf numFmtId="0" fontId="10" fillId="0" borderId="42" xfId="0" applyFont="1" applyFill="1" applyBorder="1" applyAlignment="1">
      <alignment vertical="top" wrapText="1"/>
    </xf>
    <xf numFmtId="0" fontId="13" fillId="0" borderId="0" xfId="0" applyFont="1" applyAlignment="1">
      <alignment vertical="top"/>
    </xf>
    <xf numFmtId="0" fontId="3" fillId="0" borderId="44" xfId="0" applyFont="1" applyBorder="1"/>
    <xf numFmtId="0" fontId="3" fillId="0" borderId="0" xfId="0" applyFont="1"/>
    <xf numFmtId="0" fontId="3" fillId="0" borderId="0" xfId="0" applyFont="1" applyBorder="1"/>
    <xf numFmtId="0" fontId="3" fillId="0" borderId="28" xfId="0" applyFont="1" applyBorder="1" applyAlignment="1">
      <alignment horizontal="center" vertical="center"/>
    </xf>
    <xf numFmtId="0" fontId="3" fillId="0" borderId="11" xfId="0" applyFont="1" applyBorder="1" applyAlignment="1">
      <alignment horizontal="center" vertical="center"/>
    </xf>
    <xf numFmtId="0" fontId="3" fillId="0" borderId="11" xfId="0" applyFont="1" applyFill="1" applyBorder="1" applyAlignment="1">
      <alignment horizontal="center" vertical="center"/>
    </xf>
    <xf numFmtId="0" fontId="3" fillId="0" borderId="11" xfId="0" applyFont="1" applyBorder="1" applyAlignment="1">
      <alignment horizontal="center"/>
    </xf>
    <xf numFmtId="0" fontId="3" fillId="0" borderId="12" xfId="0" applyFont="1" applyBorder="1" applyAlignment="1">
      <alignment horizontal="center"/>
    </xf>
    <xf numFmtId="0" fontId="3" fillId="0" borderId="46" xfId="0" applyFont="1" applyBorder="1"/>
    <xf numFmtId="0" fontId="0" fillId="4" borderId="47" xfId="0" applyFill="1" applyBorder="1"/>
    <xf numFmtId="0" fontId="3" fillId="4" borderId="45" xfId="0" applyFont="1" applyFill="1" applyBorder="1" applyAlignment="1">
      <alignment horizontal="center" vertical="center"/>
    </xf>
    <xf numFmtId="1" fontId="0" fillId="4" borderId="4" xfId="0" applyNumberFormat="1" applyFill="1" applyBorder="1" applyAlignment="1">
      <alignment horizontal="center"/>
    </xf>
    <xf numFmtId="1" fontId="0" fillId="4" borderId="5" xfId="0" applyNumberFormat="1" applyFill="1" applyBorder="1" applyAlignment="1">
      <alignment horizontal="center"/>
    </xf>
    <xf numFmtId="1" fontId="0" fillId="4" borderId="6" xfId="0" applyNumberFormat="1" applyFill="1" applyBorder="1" applyAlignment="1">
      <alignment horizontal="center"/>
    </xf>
    <xf numFmtId="0" fontId="0" fillId="4" borderId="41" xfId="0" applyFill="1" applyBorder="1"/>
    <xf numFmtId="0" fontId="3" fillId="4" borderId="49" xfId="0" applyFont="1" applyFill="1" applyBorder="1" applyAlignment="1">
      <alignment horizontal="center" vertical="center"/>
    </xf>
    <xf numFmtId="1" fontId="0" fillId="4" borderId="18" xfId="0" applyNumberFormat="1" applyFill="1" applyBorder="1" applyAlignment="1">
      <alignment horizontal="center"/>
    </xf>
    <xf numFmtId="1" fontId="0" fillId="4" borderId="1" xfId="0" applyNumberFormat="1" applyFill="1" applyBorder="1" applyAlignment="1">
      <alignment horizontal="center"/>
    </xf>
    <xf numFmtId="1" fontId="0" fillId="4" borderId="19" xfId="0" applyNumberFormat="1" applyFill="1" applyBorder="1" applyAlignment="1">
      <alignment horizontal="center"/>
    </xf>
    <xf numFmtId="1" fontId="0" fillId="4" borderId="10" xfId="0" applyNumberFormat="1" applyFill="1" applyBorder="1" applyAlignment="1">
      <alignment horizontal="center"/>
    </xf>
    <xf numFmtId="1" fontId="0" fillId="4" borderId="11" xfId="0" applyNumberFormat="1" applyFill="1" applyBorder="1" applyAlignment="1">
      <alignment horizontal="center"/>
    </xf>
    <xf numFmtId="1" fontId="0" fillId="4" borderId="12" xfId="0" applyNumberFormat="1" applyFill="1" applyBorder="1" applyAlignment="1">
      <alignment horizontal="center"/>
    </xf>
    <xf numFmtId="0" fontId="0" fillId="0" borderId="47" xfId="0" applyFill="1" applyBorder="1"/>
    <xf numFmtId="0" fontId="3" fillId="0" borderId="45" xfId="0" applyFont="1" applyFill="1" applyBorder="1" applyAlignment="1">
      <alignment horizontal="center" vertical="center"/>
    </xf>
    <xf numFmtId="1" fontId="0" fillId="0" borderId="4" xfId="0" applyNumberFormat="1" applyFill="1" applyBorder="1" applyAlignment="1">
      <alignment horizontal="center"/>
    </xf>
    <xf numFmtId="1" fontId="0" fillId="0" borderId="5" xfId="0" applyNumberFormat="1" applyFill="1" applyBorder="1" applyAlignment="1">
      <alignment horizontal="center"/>
    </xf>
    <xf numFmtId="1" fontId="0" fillId="0" borderId="6" xfId="0" applyNumberFormat="1" applyFill="1" applyBorder="1" applyAlignment="1">
      <alignment horizontal="center"/>
    </xf>
    <xf numFmtId="0" fontId="0" fillId="0" borderId="41" xfId="0" applyFill="1" applyBorder="1"/>
    <xf numFmtId="0" fontId="3" fillId="0" borderId="49" xfId="0" applyFont="1" applyFill="1" applyBorder="1" applyAlignment="1">
      <alignment horizontal="center" vertical="center"/>
    </xf>
    <xf numFmtId="1" fontId="0" fillId="0" borderId="18" xfId="0" applyNumberFormat="1" applyFill="1" applyBorder="1" applyAlignment="1">
      <alignment horizontal="center"/>
    </xf>
    <xf numFmtId="1" fontId="0" fillId="0" borderId="1" xfId="0" applyNumberFormat="1" applyFill="1" applyBorder="1" applyAlignment="1">
      <alignment horizontal="center"/>
    </xf>
    <xf numFmtId="1" fontId="0" fillId="0" borderId="19" xfId="0" applyNumberFormat="1" applyFill="1" applyBorder="1" applyAlignment="1">
      <alignment horizontal="center"/>
    </xf>
    <xf numFmtId="0" fontId="0" fillId="0" borderId="50" xfId="0" applyFill="1" applyBorder="1"/>
    <xf numFmtId="0" fontId="3" fillId="0" borderId="51" xfId="0" applyFont="1" applyFill="1" applyBorder="1" applyAlignment="1">
      <alignment horizontal="center" vertical="center"/>
    </xf>
    <xf numFmtId="1" fontId="0" fillId="0" borderId="10" xfId="0" applyNumberFormat="1" applyFill="1" applyBorder="1" applyAlignment="1">
      <alignment horizontal="center"/>
    </xf>
    <xf numFmtId="1" fontId="0" fillId="0" borderId="11" xfId="0" applyNumberFormat="1" applyFill="1" applyBorder="1" applyAlignment="1">
      <alignment horizontal="center"/>
    </xf>
    <xf numFmtId="1" fontId="0" fillId="0" borderId="12" xfId="0" applyNumberFormat="1" applyFill="1" applyBorder="1" applyAlignment="1">
      <alignment horizontal="center"/>
    </xf>
    <xf numFmtId="1" fontId="0" fillId="4" borderId="22" xfId="0" applyNumberFormat="1" applyFill="1" applyBorder="1" applyAlignment="1">
      <alignment horizontal="center"/>
    </xf>
    <xf numFmtId="1" fontId="0" fillId="4" borderId="25" xfId="0" applyNumberFormat="1" applyFill="1" applyBorder="1" applyAlignment="1">
      <alignment horizontal="center"/>
    </xf>
    <xf numFmtId="0" fontId="0" fillId="4" borderId="50" xfId="0" applyFill="1" applyBorder="1"/>
    <xf numFmtId="0" fontId="3" fillId="4" borderId="51" xfId="0" applyFont="1" applyFill="1" applyBorder="1" applyAlignment="1">
      <alignment horizontal="center" vertical="center"/>
    </xf>
    <xf numFmtId="1" fontId="0" fillId="4" borderId="28" xfId="0" applyNumberFormat="1" applyFill="1" applyBorder="1" applyAlignment="1">
      <alignment horizontal="center"/>
    </xf>
    <xf numFmtId="1" fontId="0" fillId="0" borderId="22" xfId="0" applyNumberFormat="1" applyFill="1" applyBorder="1" applyAlignment="1">
      <alignment horizontal="center"/>
    </xf>
    <xf numFmtId="1" fontId="0" fillId="0" borderId="25" xfId="0" applyNumberFormat="1" applyFill="1" applyBorder="1" applyAlignment="1">
      <alignment horizontal="center"/>
    </xf>
    <xf numFmtId="1" fontId="0" fillId="0" borderId="28" xfId="0" applyNumberFormat="1" applyFill="1" applyBorder="1" applyAlignment="1">
      <alignment horizontal="center"/>
    </xf>
    <xf numFmtId="0" fontId="3" fillId="0" borderId="0" xfId="0" applyFont="1" applyAlignment="1">
      <alignment horizontal="center" vertical="center"/>
    </xf>
    <xf numFmtId="0" fontId="0" fillId="0" borderId="0" xfId="0" applyAlignment="1">
      <alignment horizontal="center"/>
    </xf>
    <xf numFmtId="0" fontId="13" fillId="0" borderId="0" xfId="0" applyFont="1" applyFill="1" applyAlignment="1">
      <alignment vertical="top" wrapText="1"/>
    </xf>
    <xf numFmtId="0" fontId="13" fillId="0" borderId="0" xfId="0" applyFont="1" applyFill="1"/>
    <xf numFmtId="0" fontId="13" fillId="0" borderId="42" xfId="0" applyFont="1" applyFill="1" applyBorder="1" applyAlignment="1">
      <alignment horizontal="left" vertical="top"/>
    </xf>
    <xf numFmtId="0" fontId="13" fillId="0" borderId="43" xfId="0" applyFont="1" applyFill="1" applyBorder="1" applyAlignment="1">
      <alignment horizontal="left" vertical="top"/>
    </xf>
    <xf numFmtId="0" fontId="12" fillId="0" borderId="43" xfId="0" applyFont="1" applyFill="1" applyBorder="1" applyAlignment="1">
      <alignment horizontal="left" vertical="top"/>
    </xf>
    <xf numFmtId="0" fontId="10" fillId="2" borderId="0" xfId="0" applyFont="1" applyFill="1" applyBorder="1" applyAlignment="1">
      <alignment horizontal="left" wrapText="1"/>
    </xf>
    <xf numFmtId="0" fontId="30" fillId="2" borderId="0" xfId="0" applyFont="1" applyFill="1" applyBorder="1" applyAlignment="1">
      <alignment horizontal="left" wrapText="1"/>
    </xf>
    <xf numFmtId="0" fontId="20" fillId="0" borderId="0" xfId="0" applyFont="1"/>
    <xf numFmtId="0" fontId="31" fillId="0" borderId="0" xfId="0" applyFont="1"/>
    <xf numFmtId="0" fontId="21" fillId="0" borderId="0" xfId="0" applyFont="1"/>
    <xf numFmtId="0" fontId="0" fillId="0" borderId="0" xfId="0" applyBorder="1" applyAlignment="1">
      <alignment wrapText="1"/>
    </xf>
    <xf numFmtId="0" fontId="0" fillId="0" borderId="0" xfId="0" applyAlignment="1">
      <alignment wrapText="1"/>
    </xf>
    <xf numFmtId="0" fontId="21" fillId="0" borderId="52" xfId="0" applyFont="1" applyBorder="1" applyAlignment="1">
      <alignment horizontal="left"/>
    </xf>
    <xf numFmtId="0" fontId="0" fillId="0" borderId="52" xfId="0" applyBorder="1" applyAlignment="1">
      <alignment wrapText="1"/>
    </xf>
    <xf numFmtId="0" fontId="32" fillId="0" borderId="53" xfId="0" applyFont="1" applyBorder="1"/>
    <xf numFmtId="0" fontId="21" fillId="0" borderId="53" xfId="0" applyFont="1" applyBorder="1" applyAlignment="1">
      <alignment horizontal="left"/>
    </xf>
    <xf numFmtId="0" fontId="0" fillId="0" borderId="0" xfId="0" applyBorder="1" applyAlignment="1"/>
    <xf numFmtId="0" fontId="13" fillId="0" borderId="36" xfId="0" applyFont="1" applyBorder="1" applyAlignment="1">
      <alignment wrapText="1"/>
    </xf>
    <xf numFmtId="0" fontId="0" fillId="0" borderId="0" xfId="0" applyBorder="1"/>
    <xf numFmtId="0" fontId="13" fillId="0" borderId="0" xfId="0" applyFont="1" applyBorder="1"/>
    <xf numFmtId="0" fontId="13" fillId="3" borderId="1" xfId="0" applyFont="1" applyFill="1" applyBorder="1" applyProtection="1">
      <protection locked="0"/>
    </xf>
    <xf numFmtId="0" fontId="34" fillId="0" borderId="0" xfId="2" applyFont="1" applyFill="1" applyBorder="1" applyAlignment="1" applyProtection="1">
      <alignment vertical="top"/>
      <protection locked="0"/>
    </xf>
    <xf numFmtId="0" fontId="13" fillId="0" borderId="0" xfId="0" applyFont="1" applyAlignment="1">
      <alignment horizontal="left"/>
    </xf>
    <xf numFmtId="0" fontId="0" fillId="0" borderId="0" xfId="0" applyBorder="1" applyAlignment="1">
      <alignment horizontal="center" wrapText="1"/>
    </xf>
    <xf numFmtId="0" fontId="13" fillId="0" borderId="11" xfId="0" applyFont="1" applyBorder="1" applyAlignment="1">
      <alignment wrapText="1"/>
    </xf>
    <xf numFmtId="0" fontId="13" fillId="3" borderId="11" xfId="0" applyFont="1" applyFill="1" applyBorder="1" applyAlignment="1">
      <alignment wrapText="1"/>
    </xf>
    <xf numFmtId="0" fontId="11" fillId="0" borderId="11" xfId="1" applyFont="1" applyFill="1" applyBorder="1" applyAlignment="1">
      <alignment wrapText="1"/>
    </xf>
    <xf numFmtId="0" fontId="13" fillId="4" borderId="11" xfId="0" applyFont="1" applyFill="1" applyBorder="1" applyAlignment="1">
      <alignment wrapText="1"/>
    </xf>
    <xf numFmtId="0" fontId="11" fillId="0" borderId="1" xfId="1" applyFont="1" applyFill="1" applyBorder="1" applyAlignment="1">
      <alignment wrapText="1"/>
    </xf>
    <xf numFmtId="3" fontId="36" fillId="0" borderId="53" xfId="2" applyNumberFormat="1" applyFont="1" applyFill="1" applyBorder="1" applyAlignment="1">
      <alignment vertical="top"/>
    </xf>
    <xf numFmtId="3" fontId="36" fillId="0" borderId="0" xfId="2" applyNumberFormat="1" applyFont="1" applyFill="1" applyAlignment="1">
      <alignment vertical="top"/>
    </xf>
    <xf numFmtId="3" fontId="37" fillId="0" borderId="53" xfId="2" applyNumberFormat="1" applyFont="1" applyFill="1" applyBorder="1" applyAlignment="1">
      <alignment vertical="top"/>
    </xf>
    <xf numFmtId="0" fontId="18" fillId="0" borderId="0" xfId="0" applyFont="1"/>
    <xf numFmtId="0" fontId="7" fillId="0" borderId="0" xfId="0" applyFont="1"/>
    <xf numFmtId="49" fontId="0" fillId="0" borderId="0" xfId="0" applyNumberFormat="1" applyFont="1" applyAlignment="1">
      <alignment vertical="top"/>
    </xf>
    <xf numFmtId="0" fontId="39" fillId="0" borderId="0" xfId="0" applyFont="1" applyAlignment="1">
      <alignment vertical="top"/>
    </xf>
    <xf numFmtId="0" fontId="0" fillId="0" borderId="0" xfId="0" applyAlignment="1">
      <alignment vertical="top"/>
    </xf>
    <xf numFmtId="49" fontId="20" fillId="0" borderId="0" xfId="0" applyNumberFormat="1" applyFont="1" applyAlignment="1">
      <alignment vertical="top" wrapText="1"/>
    </xf>
    <xf numFmtId="0" fontId="39" fillId="0" borderId="36" xfId="0" applyFont="1" applyBorder="1" applyAlignment="1">
      <alignment vertical="top"/>
    </xf>
    <xf numFmtId="0" fontId="13" fillId="0" borderId="32" xfId="0" applyFont="1" applyBorder="1" applyAlignment="1">
      <alignment vertical="top" wrapText="1"/>
    </xf>
    <xf numFmtId="0" fontId="40" fillId="9" borderId="36" xfId="0" applyFont="1" applyFill="1" applyBorder="1" applyAlignment="1">
      <alignment vertical="top"/>
    </xf>
    <xf numFmtId="0" fontId="13" fillId="0" borderId="55" xfId="0" applyFont="1" applyBorder="1" applyAlignment="1">
      <alignment vertical="top" wrapText="1"/>
    </xf>
    <xf numFmtId="0" fontId="0" fillId="0" borderId="55" xfId="0" applyBorder="1" applyAlignment="1">
      <alignment vertical="top"/>
    </xf>
    <xf numFmtId="0" fontId="13" fillId="0" borderId="55" xfId="0" applyFont="1" applyBorder="1" applyAlignment="1">
      <alignment vertical="top"/>
    </xf>
    <xf numFmtId="0" fontId="13" fillId="0" borderId="32" xfId="0" applyFont="1" applyBorder="1" applyAlignment="1">
      <alignment vertical="top"/>
    </xf>
    <xf numFmtId="0" fontId="41" fillId="0" borderId="0" xfId="0" applyFont="1"/>
    <xf numFmtId="0" fontId="41" fillId="0" borderId="0" xfId="0" applyFont="1" applyAlignment="1"/>
    <xf numFmtId="0" fontId="40" fillId="10" borderId="36" xfId="0" applyFont="1" applyFill="1" applyBorder="1" applyAlignment="1">
      <alignment vertical="top"/>
    </xf>
    <xf numFmtId="0" fontId="21" fillId="11" borderId="36" xfId="0" applyFont="1" applyFill="1" applyBorder="1" applyAlignment="1">
      <alignment vertical="top"/>
    </xf>
    <xf numFmtId="0" fontId="40" fillId="12" borderId="36" xfId="0" applyFont="1" applyFill="1" applyBorder="1" applyAlignment="1">
      <alignment vertical="top"/>
    </xf>
    <xf numFmtId="0" fontId="13" fillId="0" borderId="0" xfId="0" applyFont="1" applyAlignment="1">
      <alignment vertical="top" wrapText="1"/>
    </xf>
    <xf numFmtId="0" fontId="11" fillId="0" borderId="36" xfId="0" applyFont="1" applyFill="1" applyBorder="1" applyAlignment="1">
      <alignment horizontal="left" wrapText="1"/>
    </xf>
    <xf numFmtId="0" fontId="1" fillId="0" borderId="0" xfId="0" applyFont="1" applyBorder="1" applyAlignment="1">
      <alignment horizontal="left" vertical="center" wrapText="1"/>
    </xf>
    <xf numFmtId="0" fontId="11" fillId="0" borderId="0" xfId="0" applyFont="1" applyFill="1" applyBorder="1" applyAlignment="1">
      <alignment vertical="top"/>
    </xf>
    <xf numFmtId="0" fontId="6" fillId="0" borderId="0" xfId="0" applyFont="1" applyFill="1" applyBorder="1" applyAlignment="1">
      <alignment horizontal="left" vertical="top" wrapText="1"/>
    </xf>
    <xf numFmtId="0" fontId="10" fillId="3" borderId="0" xfId="0" applyFont="1" applyFill="1" applyBorder="1" applyAlignment="1" applyProtection="1">
      <alignment horizontal="left" vertical="top" wrapText="1"/>
      <protection locked="0"/>
    </xf>
    <xf numFmtId="0" fontId="10" fillId="2" borderId="0" xfId="0" applyFont="1" applyFill="1" applyBorder="1" applyAlignment="1">
      <alignment horizontal="left" vertical="top" wrapText="1"/>
    </xf>
    <xf numFmtId="14" fontId="10" fillId="3" borderId="0" xfId="0" applyNumberFormat="1" applyFont="1" applyFill="1" applyBorder="1" applyAlignment="1" applyProtection="1">
      <alignment horizontal="left" vertical="top" wrapText="1"/>
      <protection locked="0"/>
    </xf>
    <xf numFmtId="0" fontId="13" fillId="2" borderId="0" xfId="0" applyFont="1" applyFill="1" applyBorder="1" applyAlignment="1">
      <alignment wrapText="1"/>
    </xf>
    <xf numFmtId="0" fontId="13" fillId="0" borderId="42" xfId="0" applyFont="1" applyFill="1" applyBorder="1" applyAlignment="1" applyProtection="1">
      <alignment horizontal="left" vertical="top"/>
    </xf>
    <xf numFmtId="0" fontId="12" fillId="0" borderId="42" xfId="0" applyNumberFormat="1" applyFont="1" applyFill="1" applyBorder="1" applyAlignment="1">
      <alignment horizontal="left" vertical="top" wrapText="1"/>
    </xf>
    <xf numFmtId="164" fontId="12" fillId="0" borderId="42" xfId="0" applyNumberFormat="1" applyFont="1" applyFill="1" applyBorder="1" applyAlignment="1">
      <alignment horizontal="left" vertical="top" wrapText="1"/>
    </xf>
    <xf numFmtId="164" fontId="12" fillId="0" borderId="42" xfId="0" applyNumberFormat="1" applyFont="1" applyFill="1" applyBorder="1" applyAlignment="1" applyProtection="1">
      <alignment horizontal="left" vertical="top" wrapText="1"/>
    </xf>
    <xf numFmtId="0" fontId="13" fillId="0" borderId="37" xfId="0" applyFont="1" applyBorder="1" applyAlignment="1">
      <alignment horizontal="center" wrapText="1"/>
    </xf>
    <xf numFmtId="0" fontId="12" fillId="0" borderId="0" xfId="0" applyFont="1" applyFill="1" applyBorder="1" applyAlignment="1" applyProtection="1">
      <alignment horizontal="left" vertical="top"/>
    </xf>
    <xf numFmtId="0" fontId="13" fillId="0" borderId="36" xfId="0" applyFont="1" applyBorder="1" applyAlignment="1">
      <alignment horizontal="center" wrapText="1"/>
    </xf>
    <xf numFmtId="0" fontId="11" fillId="4" borderId="1" xfId="1" applyFont="1" applyFill="1" applyBorder="1" applyAlignment="1">
      <alignment wrapText="1"/>
    </xf>
    <xf numFmtId="0" fontId="11" fillId="4" borderId="11" xfId="1" applyFont="1" applyFill="1" applyBorder="1" applyAlignment="1">
      <alignment wrapText="1"/>
    </xf>
    <xf numFmtId="0" fontId="13" fillId="4" borderId="32" xfId="0" applyFont="1" applyFill="1" applyBorder="1" applyAlignment="1" applyProtection="1">
      <alignment vertical="top" wrapText="1"/>
      <protection locked="0"/>
    </xf>
    <xf numFmtId="3" fontId="13" fillId="3" borderId="32" xfId="0" applyNumberFormat="1" applyFont="1" applyFill="1" applyBorder="1" applyAlignment="1" applyProtection="1">
      <alignment vertical="top" wrapText="1"/>
      <protection locked="0"/>
    </xf>
    <xf numFmtId="4" fontId="11" fillId="4" borderId="32" xfId="1" applyNumberFormat="1" applyFont="1" applyFill="1" applyBorder="1" applyAlignment="1" applyProtection="1">
      <alignment vertical="top" wrapText="1"/>
      <protection locked="0"/>
    </xf>
    <xf numFmtId="3" fontId="11" fillId="0" borderId="32" xfId="1" applyNumberFormat="1" applyFont="1" applyFill="1" applyBorder="1" applyAlignment="1">
      <alignment vertical="top" wrapText="1"/>
    </xf>
    <xf numFmtId="2" fontId="10" fillId="0" borderId="32" xfId="1" applyNumberFormat="1" applyFont="1" applyFill="1" applyBorder="1" applyAlignment="1">
      <alignment vertical="top" wrapText="1"/>
    </xf>
    <xf numFmtId="0" fontId="13" fillId="3" borderId="32" xfId="0" applyFont="1" applyFill="1" applyBorder="1" applyAlignment="1" applyProtection="1">
      <alignment vertical="top" wrapText="1"/>
      <protection locked="0"/>
    </xf>
    <xf numFmtId="0" fontId="11" fillId="3" borderId="1" xfId="0" applyFont="1" applyFill="1" applyBorder="1" applyAlignment="1" applyProtection="1">
      <alignment horizontal="left" vertical="top" wrapText="1"/>
      <protection locked="0"/>
    </xf>
    <xf numFmtId="0" fontId="13" fillId="0" borderId="11" xfId="0" applyFont="1" applyBorder="1" applyAlignment="1">
      <alignment vertical="top" wrapText="1"/>
    </xf>
    <xf numFmtId="0" fontId="13" fillId="4" borderId="11" xfId="0" applyFont="1" applyFill="1" applyBorder="1" applyAlignment="1" applyProtection="1">
      <alignment vertical="top" wrapText="1"/>
      <protection locked="0"/>
    </xf>
    <xf numFmtId="3" fontId="13" fillId="3" borderId="11" xfId="0" applyNumberFormat="1" applyFont="1" applyFill="1" applyBorder="1" applyAlignment="1" applyProtection="1">
      <alignment vertical="top" wrapText="1"/>
      <protection locked="0"/>
    </xf>
    <xf numFmtId="4" fontId="11" fillId="4" borderId="11" xfId="1" applyNumberFormat="1" applyFont="1" applyFill="1" applyBorder="1" applyAlignment="1" applyProtection="1">
      <alignment vertical="top" wrapText="1"/>
      <protection locked="0"/>
    </xf>
    <xf numFmtId="3" fontId="11" fillId="0" borderId="11" xfId="1" applyNumberFormat="1" applyFont="1" applyFill="1" applyBorder="1" applyAlignment="1">
      <alignment vertical="top" wrapText="1"/>
    </xf>
    <xf numFmtId="2" fontId="10" fillId="0" borderId="11" xfId="1" applyNumberFormat="1" applyFont="1" applyFill="1" applyBorder="1" applyAlignment="1">
      <alignment vertical="top" wrapText="1"/>
    </xf>
    <xf numFmtId="0" fontId="13" fillId="3" borderId="11" xfId="0" applyFont="1" applyFill="1" applyBorder="1" applyAlignment="1" applyProtection="1">
      <alignment vertical="top" wrapText="1"/>
      <protection locked="0"/>
    </xf>
    <xf numFmtId="0" fontId="11" fillId="3" borderId="11" xfId="0" applyFont="1" applyFill="1" applyBorder="1" applyAlignment="1" applyProtection="1">
      <alignment horizontal="left" vertical="top" wrapText="1"/>
      <protection locked="0"/>
    </xf>
    <xf numFmtId="0" fontId="13" fillId="0" borderId="54" xfId="0" applyFont="1" applyBorder="1" applyAlignment="1">
      <alignment vertical="top" wrapText="1"/>
    </xf>
    <xf numFmtId="0" fontId="13" fillId="4" borderId="54" xfId="0" applyFont="1" applyFill="1" applyBorder="1" applyAlignment="1">
      <alignment vertical="top" wrapText="1"/>
    </xf>
    <xf numFmtId="0" fontId="13" fillId="3" borderId="54" xfId="0" applyFont="1" applyFill="1" applyBorder="1" applyAlignment="1">
      <alignment vertical="top" wrapText="1"/>
    </xf>
    <xf numFmtId="3" fontId="13" fillId="3" borderId="54" xfId="0" applyNumberFormat="1" applyFont="1" applyFill="1" applyBorder="1" applyAlignment="1">
      <alignment vertical="top" wrapText="1"/>
    </xf>
    <xf numFmtId="4" fontId="13" fillId="3" borderId="54" xfId="0" applyNumberFormat="1" applyFont="1" applyFill="1" applyBorder="1" applyAlignment="1">
      <alignment vertical="top" wrapText="1"/>
    </xf>
    <xf numFmtId="0" fontId="32" fillId="0" borderId="53" xfId="0" applyFont="1" applyBorder="1" applyAlignment="1"/>
    <xf numFmtId="0" fontId="7" fillId="0" borderId="53" xfId="0" applyFont="1" applyBorder="1" applyAlignment="1"/>
    <xf numFmtId="0" fontId="18" fillId="0" borderId="53" xfId="0" applyFont="1" applyBorder="1" applyAlignment="1"/>
    <xf numFmtId="4" fontId="36" fillId="0" borderId="53" xfId="2" applyNumberFormat="1" applyFont="1" applyFill="1" applyBorder="1" applyAlignment="1"/>
    <xf numFmtId="0" fontId="18" fillId="0" borderId="0" xfId="0" applyFont="1" applyAlignment="1"/>
    <xf numFmtId="0" fontId="42" fillId="0" borderId="57" xfId="2" applyFont="1" applyFill="1" applyBorder="1" applyAlignment="1">
      <alignment horizontal="left" vertical="top"/>
    </xf>
    <xf numFmtId="0" fontId="42" fillId="0" borderId="57" xfId="2" applyFont="1" applyFill="1" applyBorder="1" applyAlignment="1">
      <alignment vertical="top"/>
    </xf>
    <xf numFmtId="0" fontId="36" fillId="0" borderId="0" xfId="2" applyFont="1" applyFill="1" applyAlignment="1">
      <alignment horizontal="left" vertical="top"/>
    </xf>
    <xf numFmtId="4" fontId="36" fillId="0" borderId="0" xfId="2" applyNumberFormat="1" applyFont="1" applyFill="1" applyAlignment="1">
      <alignment horizontal="left" vertical="top"/>
    </xf>
    <xf numFmtId="4" fontId="36" fillId="0" borderId="0" xfId="2" applyNumberFormat="1" applyFont="1" applyFill="1" applyAlignment="1">
      <alignment vertical="top"/>
    </xf>
    <xf numFmtId="0" fontId="36" fillId="0" borderId="0" xfId="2" applyFont="1" applyFill="1" applyAlignment="1">
      <alignment vertical="top"/>
    </xf>
    <xf numFmtId="0" fontId="36" fillId="0" borderId="0" xfId="2" applyFont="1" applyFill="1" applyAlignment="1">
      <alignment horizontal="left" vertical="top" wrapText="1"/>
    </xf>
    <xf numFmtId="0" fontId="36" fillId="0" borderId="0" xfId="2" applyFont="1" applyFill="1" applyAlignment="1">
      <alignment vertical="top" wrapText="1"/>
    </xf>
    <xf numFmtId="0" fontId="41" fillId="0" borderId="0" xfId="0" applyFont="1" applyAlignment="1">
      <alignment wrapText="1"/>
    </xf>
    <xf numFmtId="0" fontId="18" fillId="0" borderId="0" xfId="0" applyFont="1" applyAlignment="1">
      <alignment horizontal="left" vertical="top"/>
    </xf>
    <xf numFmtId="0" fontId="18" fillId="0" borderId="0" xfId="0" applyFont="1" applyAlignment="1">
      <alignment horizontal="center" vertical="top"/>
    </xf>
    <xf numFmtId="0" fontId="18" fillId="0" borderId="0" xfId="0" applyFont="1" applyAlignment="1">
      <alignment horizontal="center" vertical="center"/>
    </xf>
    <xf numFmtId="0" fontId="18" fillId="0" borderId="0" xfId="0" applyFont="1" applyAlignment="1">
      <alignment horizontal="left" vertical="center"/>
    </xf>
    <xf numFmtId="0" fontId="13" fillId="0" borderId="0" xfId="0" applyFont="1" applyAlignment="1">
      <alignment vertical="top" wrapText="1"/>
    </xf>
    <xf numFmtId="0" fontId="11" fillId="0" borderId="25" xfId="0" applyFont="1" applyFill="1" applyBorder="1" applyAlignment="1" applyProtection="1">
      <alignment horizontal="left" vertical="top" wrapText="1"/>
      <protection locked="0"/>
    </xf>
    <xf numFmtId="0" fontId="18" fillId="0" borderId="36" xfId="0" applyFont="1" applyFill="1" applyBorder="1" applyAlignment="1" applyProtection="1">
      <alignment horizontal="left" vertical="top" wrapText="1"/>
    </xf>
    <xf numFmtId="0" fontId="11" fillId="0" borderId="32" xfId="0" applyFont="1" applyFill="1" applyBorder="1" applyAlignment="1" applyProtection="1">
      <alignment horizontal="left" vertical="top" wrapText="1"/>
    </xf>
    <xf numFmtId="0" fontId="44" fillId="0" borderId="1" xfId="0" applyFont="1" applyBorder="1" applyAlignment="1">
      <alignment vertical="top" wrapText="1"/>
    </xf>
    <xf numFmtId="0" fontId="27" fillId="0" borderId="1" xfId="0" applyFont="1" applyBorder="1" applyAlignment="1">
      <alignment vertical="top" wrapText="1"/>
    </xf>
    <xf numFmtId="0" fontId="11" fillId="0" borderId="0" xfId="0" applyFont="1" applyFill="1" applyBorder="1" applyAlignment="1">
      <alignment vertical="top" wrapText="1"/>
    </xf>
    <xf numFmtId="0" fontId="13" fillId="0" borderId="0" xfId="0" applyFont="1" applyAlignment="1">
      <alignment vertical="top" wrapText="1"/>
    </xf>
    <xf numFmtId="0" fontId="18" fillId="0" borderId="0" xfId="0" applyFont="1" applyBorder="1" applyAlignment="1">
      <alignment vertical="top" wrapText="1"/>
    </xf>
    <xf numFmtId="0" fontId="18"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Border="1" applyAlignment="1">
      <alignment vertical="center" wrapText="1"/>
    </xf>
    <xf numFmtId="0" fontId="18" fillId="0" borderId="0" xfId="0" applyFont="1" applyAlignment="1">
      <alignment horizontal="left" vertical="top" wrapText="1"/>
    </xf>
    <xf numFmtId="0" fontId="13" fillId="3" borderId="36" xfId="0" applyFont="1" applyFill="1" applyBorder="1" applyAlignment="1">
      <alignment horizontal="left" wrapText="1"/>
    </xf>
    <xf numFmtId="0" fontId="13" fillId="3" borderId="32" xfId="0" applyFont="1" applyFill="1" applyBorder="1" applyAlignment="1">
      <alignment horizontal="left" wrapText="1"/>
    </xf>
    <xf numFmtId="0" fontId="13" fillId="0" borderId="38" xfId="0" applyFont="1" applyBorder="1" applyAlignment="1">
      <alignment horizontal="center" wrapText="1"/>
    </xf>
    <xf numFmtId="0" fontId="13" fillId="0" borderId="40" xfId="0" applyFont="1" applyBorder="1" applyAlignment="1">
      <alignment horizontal="center" wrapText="1"/>
    </xf>
    <xf numFmtId="0" fontId="13" fillId="0" borderId="37" xfId="0" applyFont="1" applyBorder="1" applyAlignment="1">
      <alignment horizontal="center" wrapText="1"/>
    </xf>
    <xf numFmtId="0" fontId="36" fillId="0" borderId="0" xfId="2" applyFont="1" applyFill="1" applyBorder="1" applyAlignment="1">
      <alignment vertical="top" wrapText="1"/>
    </xf>
    <xf numFmtId="0" fontId="18" fillId="0" borderId="59" xfId="0" applyFont="1" applyBorder="1" applyAlignment="1">
      <alignment vertical="top" wrapText="1"/>
    </xf>
    <xf numFmtId="0" fontId="13" fillId="4" borderId="36" xfId="0" applyFont="1" applyFill="1" applyBorder="1" applyAlignment="1">
      <alignment horizontal="left" wrapText="1"/>
    </xf>
    <xf numFmtId="0" fontId="13" fillId="4" borderId="32" xfId="0" applyFont="1" applyFill="1" applyBorder="1" applyAlignment="1">
      <alignment horizontal="left" wrapText="1"/>
    </xf>
    <xf numFmtId="0" fontId="36" fillId="0" borderId="58" xfId="2" applyFont="1" applyFill="1" applyBorder="1" applyAlignment="1">
      <alignment vertical="top" wrapText="1"/>
    </xf>
    <xf numFmtId="0" fontId="11" fillId="4" borderId="1" xfId="1" applyFont="1" applyFill="1" applyBorder="1" applyAlignment="1">
      <alignment horizontal="center" wrapText="1"/>
    </xf>
    <xf numFmtId="0" fontId="11" fillId="0" borderId="1" xfId="1" applyFont="1" applyFill="1" applyBorder="1" applyAlignment="1">
      <alignment horizontal="center" wrapText="1"/>
    </xf>
    <xf numFmtId="0" fontId="13" fillId="0" borderId="0" xfId="0" applyFont="1" applyAlignment="1">
      <alignment wrapText="1"/>
    </xf>
    <xf numFmtId="0" fontId="13" fillId="0" borderId="0" xfId="0" applyFont="1" applyAlignment="1">
      <alignment vertical="top"/>
    </xf>
    <xf numFmtId="0" fontId="12" fillId="0" borderId="0" xfId="0" applyFont="1" applyFill="1" applyBorder="1" applyAlignment="1" applyProtection="1">
      <alignment horizontal="left" vertical="top" wrapText="1"/>
    </xf>
    <xf numFmtId="164" fontId="12" fillId="0" borderId="56" xfId="0" applyNumberFormat="1" applyFont="1" applyFill="1" applyBorder="1" applyAlignment="1" applyProtection="1">
      <alignment horizontal="left" vertical="top" wrapText="1"/>
    </xf>
    <xf numFmtId="0" fontId="13" fillId="0" borderId="1" xfId="0" applyFont="1" applyBorder="1" applyAlignment="1">
      <alignment horizontal="left" vertical="top" wrapText="1"/>
    </xf>
    <xf numFmtId="0" fontId="13" fillId="4" borderId="32" xfId="0" applyFont="1" applyFill="1" applyBorder="1" applyAlignment="1">
      <alignment wrapText="1"/>
    </xf>
    <xf numFmtId="49" fontId="12" fillId="6" borderId="7" xfId="0" applyNumberFormat="1" applyFont="1" applyFill="1" applyBorder="1" applyAlignment="1" applyProtection="1">
      <alignment vertical="top" wrapText="1"/>
    </xf>
    <xf numFmtId="49" fontId="12" fillId="6" borderId="13" xfId="0" applyNumberFormat="1" applyFont="1" applyFill="1" applyBorder="1" applyAlignment="1" applyProtection="1">
      <alignment vertical="top" wrapText="1"/>
    </xf>
    <xf numFmtId="49" fontId="12" fillId="7" borderId="7" xfId="0" applyNumberFormat="1" applyFont="1" applyFill="1" applyBorder="1" applyAlignment="1" applyProtection="1">
      <alignment vertical="top" wrapText="1"/>
    </xf>
    <xf numFmtId="49" fontId="12" fillId="7" borderId="13" xfId="0" applyNumberFormat="1" applyFont="1" applyFill="1" applyBorder="1" applyAlignment="1" applyProtection="1">
      <alignment vertical="top" wrapText="1"/>
    </xf>
    <xf numFmtId="0" fontId="12" fillId="0" borderId="42" xfId="0" applyFont="1" applyFill="1" applyBorder="1" applyAlignment="1" applyProtection="1">
      <alignment horizontal="left" vertical="top" wrapText="1"/>
    </xf>
    <xf numFmtId="164" fontId="12" fillId="0" borderId="42" xfId="0" applyNumberFormat="1" applyFont="1" applyFill="1" applyBorder="1" applyAlignment="1" applyProtection="1">
      <alignment horizontal="left" vertical="top" wrapText="1"/>
    </xf>
    <xf numFmtId="49" fontId="12" fillId="0" borderId="18" xfId="0" applyNumberFormat="1" applyFont="1" applyBorder="1" applyAlignment="1" applyProtection="1">
      <alignment vertical="top" wrapText="1"/>
      <protection locked="0"/>
    </xf>
    <xf numFmtId="0" fontId="13" fillId="0" borderId="0" xfId="0" applyFont="1" applyFill="1" applyAlignment="1">
      <alignment vertical="top" wrapText="1"/>
    </xf>
    <xf numFmtId="49" fontId="12" fillId="3" borderId="4" xfId="0" applyNumberFormat="1" applyFont="1" applyFill="1" applyBorder="1" applyAlignment="1" applyProtection="1">
      <alignment horizontal="left" vertical="top" wrapText="1"/>
    </xf>
    <xf numFmtId="49" fontId="12" fillId="3" borderId="5" xfId="0" applyNumberFormat="1" applyFont="1" applyFill="1" applyBorder="1" applyAlignment="1" applyProtection="1">
      <alignment horizontal="left" vertical="top" wrapText="1"/>
    </xf>
    <xf numFmtId="49" fontId="12" fillId="3" borderId="6" xfId="0" applyNumberFormat="1" applyFont="1" applyFill="1" applyBorder="1" applyAlignment="1" applyProtection="1">
      <alignment horizontal="left" vertical="top" wrapText="1"/>
    </xf>
    <xf numFmtId="49" fontId="12" fillId="5" borderId="4" xfId="0" applyNumberFormat="1" applyFont="1" applyFill="1" applyBorder="1" applyAlignment="1" applyProtection="1">
      <alignment horizontal="left" vertical="top" wrapText="1"/>
    </xf>
    <xf numFmtId="49" fontId="12" fillId="5" borderId="5" xfId="0" applyNumberFormat="1" applyFont="1" applyFill="1" applyBorder="1" applyAlignment="1" applyProtection="1">
      <alignment horizontal="left" vertical="top" wrapText="1"/>
    </xf>
    <xf numFmtId="49" fontId="12" fillId="5" borderId="6" xfId="0" applyNumberFormat="1" applyFont="1" applyFill="1" applyBorder="1" applyAlignment="1" applyProtection="1">
      <alignment horizontal="left" vertical="top" wrapText="1"/>
    </xf>
    <xf numFmtId="49" fontId="18" fillId="0" borderId="0" xfId="0" applyNumberFormat="1" applyFont="1" applyAlignment="1" applyProtection="1">
      <alignment vertical="top" wrapText="1"/>
    </xf>
    <xf numFmtId="49" fontId="12" fillId="0" borderId="4" xfId="0" applyNumberFormat="1" applyFont="1" applyBorder="1" applyAlignment="1" applyProtection="1">
      <alignment vertical="top" wrapText="1"/>
      <protection locked="0"/>
    </xf>
    <xf numFmtId="49" fontId="12" fillId="0" borderId="10" xfId="0" applyNumberFormat="1" applyFont="1" applyBorder="1" applyAlignment="1" applyProtection="1">
      <alignment vertical="top" wrapText="1"/>
      <protection locked="0"/>
    </xf>
    <xf numFmtId="49" fontId="16" fillId="6" borderId="14" xfId="0" applyNumberFormat="1" applyFont="1" applyFill="1" applyBorder="1" applyAlignment="1" applyProtection="1">
      <alignment vertical="top" wrapText="1"/>
      <protection locked="0"/>
    </xf>
    <xf numFmtId="49" fontId="16" fillId="6" borderId="15" xfId="0" applyNumberFormat="1" applyFont="1" applyFill="1" applyBorder="1" applyAlignment="1" applyProtection="1">
      <alignment vertical="top" wrapText="1"/>
      <protection locked="0"/>
    </xf>
    <xf numFmtId="49" fontId="12" fillId="0" borderId="34" xfId="0" applyNumberFormat="1" applyFont="1" applyBorder="1" applyAlignment="1" applyProtection="1">
      <alignment vertical="top" wrapText="1"/>
      <protection locked="0"/>
    </xf>
    <xf numFmtId="0" fontId="13" fillId="0" borderId="0" xfId="0" applyFont="1" applyAlignment="1">
      <alignment horizontal="left" vertical="top"/>
    </xf>
    <xf numFmtId="0" fontId="13" fillId="0" borderId="0" xfId="0" applyFont="1" applyAlignment="1">
      <alignment horizontal="left" vertical="top" wrapText="1"/>
    </xf>
    <xf numFmtId="0" fontId="11" fillId="0" borderId="0" xfId="0" applyFont="1" applyAlignment="1">
      <alignment vertical="top" wrapText="1"/>
    </xf>
    <xf numFmtId="0" fontId="20" fillId="0" borderId="0" xfId="0" applyFont="1" applyAlignment="1">
      <alignment horizontal="left" vertical="center" wrapText="1"/>
    </xf>
    <xf numFmtId="0" fontId="12" fillId="0" borderId="0" xfId="0" applyFont="1" applyAlignment="1">
      <alignment horizontal="left" vertical="top"/>
    </xf>
    <xf numFmtId="0" fontId="3" fillId="4" borderId="2" xfId="0" applyFont="1" applyFill="1" applyBorder="1" applyAlignment="1">
      <alignment horizontal="center" vertical="center" textRotation="90"/>
    </xf>
    <xf numFmtId="0" fontId="3" fillId="4" borderId="48" xfId="0" applyFont="1" applyFill="1" applyBorder="1" applyAlignment="1">
      <alignment horizontal="center" vertical="center" textRotation="90"/>
    </xf>
    <xf numFmtId="0" fontId="3" fillId="4" borderId="8" xfId="0" applyFont="1" applyFill="1" applyBorder="1" applyAlignment="1">
      <alignment horizontal="center" vertical="center" textRotation="90"/>
    </xf>
    <xf numFmtId="0" fontId="3" fillId="0" borderId="2" xfId="0" applyFont="1" applyFill="1" applyBorder="1" applyAlignment="1">
      <alignment horizontal="center" vertical="center" textRotation="90"/>
    </xf>
    <xf numFmtId="0" fontId="3" fillId="0" borderId="48" xfId="0" applyFont="1" applyFill="1" applyBorder="1" applyAlignment="1">
      <alignment horizontal="center" vertical="center" textRotation="90"/>
    </xf>
    <xf numFmtId="0" fontId="3" fillId="0" borderId="8" xfId="0" applyFont="1" applyFill="1" applyBorder="1" applyAlignment="1">
      <alignment horizontal="center" vertical="center" textRotation="90"/>
    </xf>
    <xf numFmtId="0" fontId="3" fillId="0" borderId="4" xfId="0" applyFont="1" applyBorder="1" applyAlignment="1">
      <alignment horizontal="center" textRotation="90" wrapText="1"/>
    </xf>
    <xf numFmtId="0" fontId="3" fillId="0" borderId="18" xfId="0" applyFont="1" applyBorder="1" applyAlignment="1">
      <alignment horizontal="center" textRotation="90" wrapText="1"/>
    </xf>
    <xf numFmtId="0" fontId="3" fillId="0" borderId="10" xfId="0" applyFont="1" applyBorder="1" applyAlignment="1">
      <alignment horizontal="center" textRotation="90" wrapText="1"/>
    </xf>
    <xf numFmtId="0" fontId="3" fillId="0" borderId="6" xfId="0" applyFont="1" applyBorder="1" applyAlignment="1">
      <alignment horizontal="center" vertical="center" textRotation="90" wrapText="1"/>
    </xf>
    <xf numFmtId="0" fontId="3" fillId="0" borderId="19" xfId="0" applyFont="1" applyBorder="1" applyAlignment="1">
      <alignment horizontal="center" vertical="center" textRotation="90"/>
    </xf>
    <xf numFmtId="0" fontId="3" fillId="0" borderId="12" xfId="0" applyFont="1" applyBorder="1" applyAlignment="1">
      <alignment horizontal="center" vertical="center" textRotation="90"/>
    </xf>
    <xf numFmtId="0" fontId="3" fillId="0" borderId="44" xfId="0" applyFont="1" applyBorder="1" applyAlignment="1">
      <alignment horizontal="center" vertical="center"/>
    </xf>
    <xf numFmtId="0" fontId="3" fillId="0" borderId="45" xfId="0" applyFont="1" applyBorder="1" applyAlignment="1">
      <alignment horizontal="center" vertical="center"/>
    </xf>
  </cellXfs>
  <cellStyles count="4">
    <cellStyle name="God" xfId="1" builtinId="26"/>
    <cellStyle name="Normal" xfId="0" builtinId="0"/>
    <cellStyle name="Normal 2" xfId="3" xr:uid="{00000000-0005-0000-0000-000002000000}"/>
    <cellStyle name="Normal_Skemaer til registrering af energibesparelser ved projekter" xfId="2" xr:uid="{00000000-0005-0000-0000-000003000000}"/>
  </cellStyles>
  <dxfs count="5">
    <dxf>
      <font>
        <color rgb="FF00B050"/>
      </font>
    </dxf>
    <dxf>
      <font>
        <color rgb="FFFF0000"/>
      </font>
    </dxf>
    <dxf>
      <fill>
        <patternFill patternType="none">
          <bgColor auto="1"/>
        </patternFill>
      </fill>
      <border>
        <left style="thin">
          <color rgb="FFFF0000"/>
        </left>
        <right style="thin">
          <color rgb="FFFF0000"/>
        </right>
        <top style="thin">
          <color rgb="FFFF0000"/>
        </top>
        <bottom style="thin">
          <color rgb="FFFF0000"/>
        </bottom>
      </border>
    </dxf>
    <dxf>
      <fill>
        <patternFill>
          <bgColor theme="6" tint="-0.24994659260841701"/>
        </patternFill>
      </fill>
    </dxf>
    <dxf>
      <fill>
        <patternFill>
          <bgColor theme="6" tint="0.59996337778862885"/>
        </patternFill>
      </fill>
    </dxf>
  </dxfs>
  <tableStyles count="0" defaultTableStyle="TableStyleMedium9" defaultPivotStyle="PivotStyleLight16"/>
  <colors>
    <mruColors>
      <color rgb="FF948B54"/>
      <color rgb="FFAFCA0B"/>
      <color rgb="FF1C497F"/>
      <color rgb="FFADCAED"/>
      <color rgb="FFFFFFCC"/>
      <color rgb="FF489657"/>
      <color rgb="FFFF9966"/>
      <color rgb="FF7DE86E"/>
      <color rgb="FFF69CA2"/>
      <color rgb="FF917B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8</xdr:col>
      <xdr:colOff>9525</xdr:colOff>
      <xdr:row>52</xdr:row>
      <xdr:rowOff>171452</xdr:rowOff>
    </xdr:from>
    <xdr:to>
      <xdr:col>14</xdr:col>
      <xdr:colOff>1638300</xdr:colOff>
      <xdr:row>58</xdr:row>
      <xdr:rowOff>171452</xdr:rowOff>
    </xdr:to>
    <xdr:sp macro="" textlink="">
      <xdr:nvSpPr>
        <xdr:cNvPr id="2" name="Tekstboks 1">
          <a:extLst>
            <a:ext uri="{FF2B5EF4-FFF2-40B4-BE49-F238E27FC236}">
              <a16:creationId xmlns:a16="http://schemas.microsoft.com/office/drawing/2014/main" id="{00000000-0008-0000-0300-000002000000}"/>
            </a:ext>
          </a:extLst>
        </xdr:cNvPr>
        <xdr:cNvSpPr txBox="1"/>
      </xdr:nvSpPr>
      <xdr:spPr>
        <a:xfrm>
          <a:off x="7429500" y="10572752"/>
          <a:ext cx="6276975" cy="1143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r>
            <a:rPr lang="da-DK" sz="1000" b="0" i="0" u="none" strike="noStrike">
              <a:solidFill>
                <a:schemeClr val="bg1">
                  <a:lumMod val="50000"/>
                </a:schemeClr>
              </a:solidFill>
              <a:latin typeface="+mn-lt"/>
              <a:ea typeface="+mn-ea"/>
              <a:cs typeface="+mn-cs"/>
            </a:rPr>
            <a:t>Efterisolering af bygningsdele</a:t>
          </a:r>
          <a:r>
            <a:rPr lang="da-DK" sz="1000">
              <a:solidFill>
                <a:schemeClr val="bg1">
                  <a:lumMod val="50000"/>
                </a:schemeClr>
              </a:solidFill>
            </a:rPr>
            <a:t> 					</a:t>
          </a:r>
          <a:r>
            <a:rPr lang="da-DK" sz="1000" b="0" i="0" u="none" strike="noStrike">
              <a:solidFill>
                <a:schemeClr val="bg1">
                  <a:lumMod val="50000"/>
                </a:schemeClr>
              </a:solidFill>
              <a:latin typeface="+mn-lt"/>
              <a:ea typeface="+mn-ea"/>
              <a:cs typeface="+mn-cs"/>
            </a:rPr>
            <a:t>40år</a:t>
          </a:r>
        </a:p>
        <a:p>
          <a:r>
            <a:rPr lang="da-DK" sz="1000" b="0" i="0" u="none" strike="noStrike">
              <a:solidFill>
                <a:schemeClr val="bg1">
                  <a:lumMod val="50000"/>
                </a:schemeClr>
              </a:solidFill>
              <a:latin typeface="+mn-lt"/>
              <a:ea typeface="+mn-ea"/>
              <a:cs typeface="+mn-cs"/>
            </a:rPr>
            <a:t>Vinduer samt forsatsrammer og koblede rammer</a:t>
          </a:r>
          <a:r>
            <a:rPr lang="da-DK" sz="1000">
              <a:solidFill>
                <a:schemeClr val="bg1">
                  <a:lumMod val="50000"/>
                </a:schemeClr>
              </a:solidFill>
            </a:rPr>
            <a:t> 				</a:t>
          </a:r>
          <a:r>
            <a:rPr lang="da-DK" sz="1000" b="0" i="0" u="none" strike="noStrike">
              <a:solidFill>
                <a:schemeClr val="bg1">
                  <a:lumMod val="50000"/>
                </a:schemeClr>
              </a:solidFill>
              <a:latin typeface="+mn-lt"/>
              <a:ea typeface="+mn-ea"/>
              <a:cs typeface="+mn-cs"/>
            </a:rPr>
            <a:t>30 år</a:t>
          </a:r>
          <a:r>
            <a:rPr lang="da-DK" sz="1000">
              <a:solidFill>
                <a:schemeClr val="bg1">
                  <a:lumMod val="50000"/>
                </a:schemeClr>
              </a:solidFill>
            </a:rPr>
            <a:t> </a:t>
          </a:r>
        </a:p>
        <a:p>
          <a:r>
            <a:rPr lang="da-DK" sz="1000" b="0" i="0" u="none" strike="noStrike">
              <a:solidFill>
                <a:schemeClr val="bg1">
                  <a:lumMod val="50000"/>
                </a:schemeClr>
              </a:solidFill>
              <a:latin typeface="+mn-lt"/>
              <a:ea typeface="+mn-ea"/>
              <a:cs typeface="+mn-cs"/>
            </a:rPr>
            <a:t>Varmeanlæg, radiatorer,</a:t>
          </a:r>
          <a:r>
            <a:rPr lang="da-DK" sz="1000" b="0" i="0" u="none" strike="noStrike" baseline="0">
              <a:solidFill>
                <a:schemeClr val="bg1">
                  <a:lumMod val="50000"/>
                </a:schemeClr>
              </a:solidFill>
              <a:latin typeface="+mn-lt"/>
              <a:ea typeface="+mn-ea"/>
              <a:cs typeface="+mn-cs"/>
            </a:rPr>
            <a:t> </a:t>
          </a:r>
          <a:r>
            <a:rPr lang="da-DK" sz="1000" b="0" i="0" u="none" strike="noStrike">
              <a:solidFill>
                <a:schemeClr val="bg1">
                  <a:lumMod val="50000"/>
                </a:schemeClr>
              </a:solidFill>
              <a:latin typeface="+mn-lt"/>
              <a:ea typeface="+mn-ea"/>
              <a:cs typeface="+mn-cs"/>
            </a:rPr>
            <a:t>gulvvarme,</a:t>
          </a:r>
          <a:r>
            <a:rPr lang="da-DK" sz="1000" b="0" i="0" u="none" strike="noStrike" baseline="0">
              <a:solidFill>
                <a:schemeClr val="bg1">
                  <a:lumMod val="50000"/>
                </a:schemeClr>
              </a:solidFill>
              <a:latin typeface="+mn-lt"/>
              <a:ea typeface="+mn-ea"/>
              <a:cs typeface="+mn-cs"/>
            </a:rPr>
            <a:t> </a:t>
          </a:r>
          <a:r>
            <a:rPr lang="da-DK" sz="1000" b="0" i="0" u="none" strike="noStrike">
              <a:solidFill>
                <a:schemeClr val="bg1">
                  <a:lumMod val="50000"/>
                </a:schemeClr>
              </a:solidFill>
              <a:latin typeface="+mn-lt"/>
              <a:ea typeface="+mn-ea"/>
              <a:cs typeface="+mn-cs"/>
            </a:rPr>
            <a:t>ventilationskanaler,</a:t>
          </a:r>
          <a:r>
            <a:rPr lang="da-DK" sz="1000" b="0" i="0" u="none" strike="noStrike" baseline="0">
              <a:solidFill>
                <a:schemeClr val="bg1">
                  <a:lumMod val="50000"/>
                </a:schemeClr>
              </a:solidFill>
              <a:latin typeface="+mn-lt"/>
              <a:ea typeface="+mn-ea"/>
              <a:cs typeface="+mn-cs"/>
            </a:rPr>
            <a:t> a</a:t>
          </a:r>
          <a:r>
            <a:rPr lang="da-DK" sz="1000" b="0" i="0" u="none" strike="noStrike">
              <a:solidFill>
                <a:schemeClr val="bg1">
                  <a:lumMod val="50000"/>
                </a:schemeClr>
              </a:solidFill>
              <a:latin typeface="+mn-lt"/>
              <a:ea typeface="+mn-ea"/>
              <a:cs typeface="+mn-cs"/>
            </a:rPr>
            <a:t>rmaturer,</a:t>
          </a:r>
          <a:r>
            <a:rPr lang="da-DK" sz="1000" b="0" i="0" u="none" strike="noStrike" baseline="0">
              <a:solidFill>
                <a:schemeClr val="bg1">
                  <a:lumMod val="50000"/>
                </a:schemeClr>
              </a:solidFill>
              <a:latin typeface="+mn-lt"/>
              <a:ea typeface="+mn-ea"/>
              <a:cs typeface="+mn-cs"/>
            </a:rPr>
            <a:t> i</a:t>
          </a:r>
          <a:r>
            <a:rPr lang="da-DK" sz="1000" b="0" i="0" u="none" strike="noStrike">
              <a:solidFill>
                <a:schemeClr val="bg1">
                  <a:lumMod val="50000"/>
                </a:schemeClr>
              </a:solidFill>
              <a:latin typeface="+mn-lt"/>
              <a:ea typeface="+mn-ea"/>
              <a:cs typeface="+mn-cs"/>
            </a:rPr>
            <a:t>solering</a:t>
          </a:r>
          <a:r>
            <a:rPr lang="da-DK" sz="1000">
              <a:solidFill>
                <a:schemeClr val="bg1">
                  <a:lumMod val="50000"/>
                </a:schemeClr>
              </a:solidFill>
            </a:rPr>
            <a:t> 		</a:t>
          </a:r>
          <a:r>
            <a:rPr lang="da-DK" sz="1000" b="0" i="0" u="none" strike="noStrike">
              <a:solidFill>
                <a:schemeClr val="bg1">
                  <a:lumMod val="50000"/>
                </a:schemeClr>
              </a:solidFill>
              <a:latin typeface="+mn-lt"/>
              <a:ea typeface="+mn-ea"/>
              <a:cs typeface="+mn-cs"/>
            </a:rPr>
            <a:t>30 år</a:t>
          </a:r>
        </a:p>
        <a:p>
          <a:r>
            <a:rPr lang="da-DK" sz="1000" b="0" i="0" u="none" strike="noStrike">
              <a:solidFill>
                <a:schemeClr val="bg1">
                  <a:lumMod val="50000"/>
                </a:schemeClr>
              </a:solidFill>
              <a:latin typeface="+mn-lt"/>
              <a:ea typeface="+mn-ea"/>
              <a:cs typeface="+mn-cs"/>
            </a:rPr>
            <a:t>Varmeproducerende anlæg mv., fx kedler, varmepumper, solvarmeanlæg, ventilationsaggregater</a:t>
          </a:r>
          <a:r>
            <a:rPr lang="da-DK" sz="1000">
              <a:solidFill>
                <a:schemeClr val="bg1">
                  <a:lumMod val="50000"/>
                </a:schemeClr>
              </a:solidFill>
            </a:rPr>
            <a:t> 	</a:t>
          </a:r>
          <a:r>
            <a:rPr lang="da-DK" sz="1000" b="0" i="0" u="none" strike="noStrike">
              <a:solidFill>
                <a:schemeClr val="bg1">
                  <a:lumMod val="50000"/>
                </a:schemeClr>
              </a:solidFill>
              <a:latin typeface="+mn-lt"/>
              <a:ea typeface="+mn-ea"/>
              <a:cs typeface="+mn-cs"/>
            </a:rPr>
            <a:t>20 år</a:t>
          </a:r>
        </a:p>
        <a:p>
          <a:r>
            <a:rPr lang="da-DK" sz="1000" b="0" i="0" u="none" strike="noStrike">
              <a:solidFill>
                <a:schemeClr val="bg1">
                  <a:lumMod val="50000"/>
                </a:schemeClr>
              </a:solidFill>
              <a:latin typeface="+mn-lt"/>
              <a:ea typeface="+mn-ea"/>
              <a:cs typeface="+mn-cs"/>
            </a:rPr>
            <a:t>Belysningsarmaturer</a:t>
          </a:r>
          <a:r>
            <a:rPr lang="da-DK" sz="1000">
              <a:solidFill>
                <a:schemeClr val="bg1">
                  <a:lumMod val="50000"/>
                </a:schemeClr>
              </a:solidFill>
            </a:rPr>
            <a:t> 					</a:t>
          </a:r>
          <a:r>
            <a:rPr lang="da-DK" sz="1000" b="0" i="0" u="none" strike="noStrike">
              <a:solidFill>
                <a:schemeClr val="bg1">
                  <a:lumMod val="50000"/>
                </a:schemeClr>
              </a:solidFill>
              <a:latin typeface="+mn-lt"/>
              <a:ea typeface="+mn-ea"/>
              <a:cs typeface="+mn-cs"/>
            </a:rPr>
            <a:t>15 år</a:t>
          </a:r>
        </a:p>
        <a:p>
          <a:r>
            <a:rPr lang="da-DK" sz="1000" b="0" i="0" u="none" strike="noStrike">
              <a:solidFill>
                <a:schemeClr val="bg1">
                  <a:lumMod val="50000"/>
                </a:schemeClr>
              </a:solidFill>
              <a:latin typeface="+mn-lt"/>
              <a:ea typeface="+mn-ea"/>
              <a:cs typeface="+mn-cs"/>
            </a:rPr>
            <a:t>Automatik til varme og klimaanlæg</a:t>
          </a:r>
          <a:r>
            <a:rPr lang="da-DK" sz="1000">
              <a:solidFill>
                <a:schemeClr val="bg1">
                  <a:lumMod val="50000"/>
                </a:schemeClr>
              </a:solidFill>
            </a:rPr>
            <a:t> 				</a:t>
          </a:r>
          <a:r>
            <a:rPr lang="da-DK" sz="1000" b="0" i="0" u="none" strike="noStrike">
              <a:solidFill>
                <a:schemeClr val="bg1">
                  <a:lumMod val="50000"/>
                </a:schemeClr>
              </a:solidFill>
              <a:latin typeface="+mn-lt"/>
              <a:ea typeface="+mn-ea"/>
              <a:cs typeface="+mn-cs"/>
            </a:rPr>
            <a:t>15 år</a:t>
          </a:r>
        </a:p>
        <a:p>
          <a:r>
            <a:rPr lang="da-DK" sz="1000" b="0" i="0" u="none" strike="noStrike">
              <a:solidFill>
                <a:schemeClr val="bg1">
                  <a:lumMod val="50000"/>
                </a:schemeClr>
              </a:solidFill>
              <a:latin typeface="+mn-lt"/>
              <a:ea typeface="+mn-ea"/>
              <a:cs typeface="+mn-cs"/>
            </a:rPr>
            <a:t>Fugetætningsarbejder</a:t>
          </a:r>
          <a:r>
            <a:rPr lang="da-DK" sz="1000">
              <a:solidFill>
                <a:schemeClr val="bg1">
                  <a:lumMod val="50000"/>
                </a:schemeClr>
              </a:solidFill>
            </a:rPr>
            <a:t> 					</a:t>
          </a:r>
          <a:r>
            <a:rPr lang="da-DK" sz="1000" b="0" i="0" u="none" strike="noStrike">
              <a:solidFill>
                <a:schemeClr val="bg1">
                  <a:lumMod val="50000"/>
                </a:schemeClr>
              </a:solidFill>
              <a:latin typeface="+mn-lt"/>
              <a:ea typeface="+mn-ea"/>
              <a:cs typeface="+mn-cs"/>
            </a:rPr>
            <a:t>10 år</a:t>
          </a:r>
        </a:p>
        <a:p>
          <a:endParaRPr lang="da-DK" sz="1000">
            <a:solidFill>
              <a:schemeClr val="bg1">
                <a:lumMod val="50000"/>
              </a:schemeClr>
            </a:solidFill>
          </a:endParaRPr>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A32"/>
  <sheetViews>
    <sheetView showGridLines="0" showRuler="0" view="pageLayout" zoomScale="115" zoomScaleNormal="100" zoomScaleSheetLayoutView="85" zoomScalePageLayoutView="115" workbookViewId="0">
      <selection activeCell="A3" sqref="A3"/>
    </sheetView>
  </sheetViews>
  <sheetFormatPr defaultColWidth="9.140625" defaultRowHeight="15" x14ac:dyDescent="0.25"/>
  <cols>
    <col min="1" max="1" width="91.85546875" style="245" customWidth="1"/>
    <col min="2" max="16384" width="9.140625" style="245"/>
  </cols>
  <sheetData>
    <row r="1" spans="1:1" s="243" customFormat="1" ht="67.5" customHeight="1" x14ac:dyDescent="0.25">
      <c r="A1" s="246" t="s">
        <v>298</v>
      </c>
    </row>
    <row r="2" spans="1:1" ht="17.25" x14ac:dyDescent="0.25">
      <c r="A2" s="244" t="s">
        <v>269</v>
      </c>
    </row>
    <row r="3" spans="1:1" ht="221.25" customHeight="1" x14ac:dyDescent="0.25">
      <c r="A3" s="315" t="s">
        <v>329</v>
      </c>
    </row>
    <row r="5" spans="1:1" ht="17.25" x14ac:dyDescent="0.25">
      <c r="A5" s="247" t="s">
        <v>297</v>
      </c>
    </row>
    <row r="6" spans="1:1" ht="27.75" customHeight="1" x14ac:dyDescent="0.25">
      <c r="A6" s="248" t="s">
        <v>291</v>
      </c>
    </row>
    <row r="8" spans="1:1" ht="17.25" x14ac:dyDescent="0.25">
      <c r="A8" s="249" t="s">
        <v>292</v>
      </c>
    </row>
    <row r="9" spans="1:1" ht="25.5" x14ac:dyDescent="0.25">
      <c r="A9" s="250" t="s">
        <v>285</v>
      </c>
    </row>
    <row r="10" spans="1:1" ht="5.85" customHeight="1" x14ac:dyDescent="0.25">
      <c r="A10" s="251"/>
    </row>
    <row r="11" spans="1:1" ht="63.75" x14ac:dyDescent="0.25">
      <c r="A11" s="250" t="s">
        <v>286</v>
      </c>
    </row>
    <row r="12" spans="1:1" ht="5.85" customHeight="1" x14ac:dyDescent="0.25">
      <c r="A12" s="251"/>
    </row>
    <row r="13" spans="1:1" ht="51" x14ac:dyDescent="0.25">
      <c r="A13" s="250" t="s">
        <v>315</v>
      </c>
    </row>
    <row r="14" spans="1:1" ht="5.85" customHeight="1" x14ac:dyDescent="0.25">
      <c r="A14" s="252"/>
    </row>
    <row r="15" spans="1:1" ht="51" x14ac:dyDescent="0.25">
      <c r="A15" s="248" t="s">
        <v>287</v>
      </c>
    </row>
    <row r="17" spans="1:1" ht="17.25" x14ac:dyDescent="0.25">
      <c r="A17" s="256" t="s">
        <v>293</v>
      </c>
    </row>
    <row r="18" spans="1:1" x14ac:dyDescent="0.25">
      <c r="A18" s="253" t="s">
        <v>328</v>
      </c>
    </row>
    <row r="19" spans="1:1" ht="220.5" customHeight="1" x14ac:dyDescent="0.25"/>
    <row r="20" spans="1:1" ht="17.25" x14ac:dyDescent="0.25">
      <c r="A20" s="257" t="s">
        <v>288</v>
      </c>
    </row>
    <row r="21" spans="1:1" ht="51" x14ac:dyDescent="0.25">
      <c r="A21" s="250" t="s">
        <v>273</v>
      </c>
    </row>
    <row r="22" spans="1:1" ht="5.85" customHeight="1" x14ac:dyDescent="0.25">
      <c r="A22" s="251"/>
    </row>
    <row r="23" spans="1:1" ht="396.75" customHeight="1" x14ac:dyDescent="0.25">
      <c r="A23" s="250" t="s">
        <v>294</v>
      </c>
    </row>
    <row r="24" spans="1:1" ht="16.5" customHeight="1" x14ac:dyDescent="0.25">
      <c r="A24" s="252"/>
    </row>
    <row r="25" spans="1:1" ht="38.25" x14ac:dyDescent="0.25">
      <c r="A25" s="250" t="s">
        <v>270</v>
      </c>
    </row>
    <row r="26" spans="1:1" ht="5.85" customHeight="1" x14ac:dyDescent="0.25">
      <c r="A26" s="252"/>
    </row>
    <row r="27" spans="1:1" ht="25.5" x14ac:dyDescent="0.25">
      <c r="A27" s="250" t="s">
        <v>271</v>
      </c>
    </row>
    <row r="28" spans="1:1" ht="5.85" customHeight="1" x14ac:dyDescent="0.25">
      <c r="A28" s="252"/>
    </row>
    <row r="29" spans="1:1" ht="25.5" x14ac:dyDescent="0.25">
      <c r="A29" s="248" t="s">
        <v>272</v>
      </c>
    </row>
    <row r="31" spans="1:1" ht="17.25" x14ac:dyDescent="0.25">
      <c r="A31" s="258" t="s">
        <v>295</v>
      </c>
    </row>
    <row r="32" spans="1:1" ht="25.5" x14ac:dyDescent="0.25">
      <c r="A32" s="248" t="s">
        <v>296</v>
      </c>
    </row>
  </sheetData>
  <pageMargins left="0.70866141732283472" right="0.70866141732283472" top="0.74803149606299213" bottom="0.74803149606299213" header="0.31496062992125984" footer="0.31496062992125984"/>
  <pageSetup paperSize="9" scale="95" orientation="portrait" r:id="rId1"/>
  <headerFooter>
    <oddHeader xml:space="preserve">&amp;L&amp;10Bygningsfornyelse, version 26.06.2018&amp;R&amp;10Dokumentation for Miljø i Byggeri og Anlæg 2016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I42"/>
  <sheetViews>
    <sheetView showGridLines="0" view="pageLayout" zoomScaleNormal="85" zoomScaleSheetLayoutView="100" workbookViewId="0">
      <selection activeCell="A17" sqref="A17:B17"/>
    </sheetView>
  </sheetViews>
  <sheetFormatPr defaultColWidth="9.140625" defaultRowHeight="15" x14ac:dyDescent="0.25"/>
  <cols>
    <col min="1" max="1" width="4" style="5" customWidth="1"/>
    <col min="2" max="2" width="34" style="2" customWidth="1"/>
    <col min="3" max="3" width="57.42578125" style="14" customWidth="1"/>
    <col min="4" max="4" width="3.28515625" style="2" customWidth="1"/>
    <col min="5" max="5" width="11.140625" style="3" customWidth="1"/>
    <col min="6" max="6" width="34.28515625" style="2" customWidth="1"/>
    <col min="7" max="7" width="18.7109375" style="3" customWidth="1"/>
    <col min="8" max="8" width="17" style="4" customWidth="1"/>
    <col min="9" max="9" width="9.140625" style="4"/>
    <col min="10" max="16384" width="9.140625" style="5"/>
  </cols>
  <sheetData>
    <row r="1" spans="1:9" ht="53.25" customHeight="1" x14ac:dyDescent="0.4">
      <c r="A1" s="56" t="s">
        <v>172</v>
      </c>
      <c r="C1" s="1"/>
    </row>
    <row r="2" spans="1:9" ht="33.75" customHeight="1" x14ac:dyDescent="0.25">
      <c r="A2" s="6"/>
      <c r="C2" s="7"/>
    </row>
    <row r="3" spans="1:9" ht="23.25" customHeight="1" x14ac:dyDescent="0.25">
      <c r="A3" s="6"/>
      <c r="C3" s="7"/>
    </row>
    <row r="4" spans="1:9" s="74" customFormat="1" ht="30" customHeight="1" x14ac:dyDescent="0.25">
      <c r="A4" s="71" t="s">
        <v>299</v>
      </c>
      <c r="B4" s="72"/>
      <c r="C4" s="73"/>
      <c r="D4" s="72"/>
      <c r="F4" s="72"/>
      <c r="H4" s="75"/>
      <c r="I4" s="75"/>
    </row>
    <row r="5" spans="1:9" ht="17.25" customHeight="1" x14ac:dyDescent="0.25">
      <c r="A5" s="63">
        <f>'3.Opfølgningsskema'!G34</f>
        <v>0</v>
      </c>
      <c r="B5" s="76" t="s">
        <v>176</v>
      </c>
      <c r="C5" s="5"/>
      <c r="D5" s="12"/>
      <c r="F5" s="12"/>
    </row>
    <row r="6" spans="1:9" x14ac:dyDescent="0.25">
      <c r="A6" s="65">
        <f>'3.Opfølgningsskema'!H36</f>
        <v>0</v>
      </c>
      <c r="B6" s="77" t="s">
        <v>173</v>
      </c>
      <c r="C6" s="5"/>
      <c r="D6" s="12"/>
      <c r="F6" s="12"/>
    </row>
    <row r="7" spans="1:9" x14ac:dyDescent="0.25">
      <c r="A7" s="65">
        <f>'3.Opfølgningsskema'!H34</f>
        <v>0</v>
      </c>
      <c r="B7" s="77" t="s">
        <v>174</v>
      </c>
      <c r="C7" s="5"/>
      <c r="D7" s="12"/>
      <c r="F7" s="12"/>
    </row>
    <row r="8" spans="1:9" ht="22.5" customHeight="1" x14ac:dyDescent="0.25">
      <c r="A8" s="64"/>
      <c r="B8" s="12"/>
      <c r="C8" s="64"/>
      <c r="D8" s="12"/>
      <c r="F8" s="12"/>
    </row>
    <row r="9" spans="1:9" s="62" customFormat="1" ht="12.75" x14ac:dyDescent="0.2">
      <c r="A9" s="57"/>
      <c r="B9" s="59"/>
      <c r="C9" s="260" t="s">
        <v>306</v>
      </c>
      <c r="D9" s="59"/>
      <c r="E9" s="60"/>
      <c r="F9" s="59"/>
      <c r="G9" s="60"/>
      <c r="H9" s="61"/>
      <c r="I9" s="61"/>
    </row>
    <row r="10" spans="1:9" s="11" customFormat="1" ht="30" customHeight="1" x14ac:dyDescent="0.25">
      <c r="A10" s="71" t="s">
        <v>57</v>
      </c>
      <c r="B10" s="8"/>
      <c r="C10" s="261"/>
      <c r="D10" s="8"/>
      <c r="E10" s="9"/>
      <c r="F10" s="8"/>
      <c r="G10" s="9"/>
      <c r="H10" s="10"/>
      <c r="I10" s="10"/>
    </row>
    <row r="11" spans="1:9" x14ac:dyDescent="0.25">
      <c r="A11" s="262" t="s">
        <v>8</v>
      </c>
      <c r="B11" s="263"/>
      <c r="C11" s="264"/>
      <c r="D11" s="12"/>
      <c r="F11" s="12"/>
    </row>
    <row r="12" spans="1:9" x14ac:dyDescent="0.25">
      <c r="A12" s="262"/>
      <c r="B12" s="263"/>
      <c r="C12" s="265"/>
      <c r="D12" s="12"/>
      <c r="F12" s="12"/>
    </row>
    <row r="13" spans="1:9" ht="13.35" customHeight="1" x14ac:dyDescent="0.25">
      <c r="A13" s="262" t="s">
        <v>64</v>
      </c>
      <c r="B13" s="263"/>
      <c r="C13" s="264"/>
      <c r="D13" s="12"/>
      <c r="F13" s="12"/>
    </row>
    <row r="14" spans="1:9" x14ac:dyDescent="0.25">
      <c r="A14" s="262"/>
      <c r="B14" s="263"/>
      <c r="C14" s="265"/>
      <c r="D14" s="12"/>
      <c r="F14" s="12"/>
    </row>
    <row r="15" spans="1:9" x14ac:dyDescent="0.25">
      <c r="A15" s="262" t="s">
        <v>63</v>
      </c>
      <c r="B15" s="263"/>
      <c r="C15" s="264"/>
      <c r="D15" s="12"/>
      <c r="F15" s="12"/>
    </row>
    <row r="16" spans="1:9" x14ac:dyDescent="0.25">
      <c r="A16" s="262"/>
      <c r="B16" s="263"/>
      <c r="C16" s="265"/>
      <c r="D16" s="12"/>
      <c r="F16" s="12"/>
    </row>
    <row r="17" spans="1:9" ht="28.35" customHeight="1" x14ac:dyDescent="0.25">
      <c r="A17" s="321" t="s">
        <v>307</v>
      </c>
      <c r="B17" s="321"/>
      <c r="C17" s="264"/>
      <c r="D17" s="12"/>
      <c r="F17" s="12"/>
    </row>
    <row r="18" spans="1:9" x14ac:dyDescent="0.25">
      <c r="A18" s="262"/>
      <c r="B18" s="263"/>
      <c r="C18" s="265"/>
      <c r="D18" s="12"/>
      <c r="F18" s="12"/>
    </row>
    <row r="19" spans="1:9" x14ac:dyDescent="0.25">
      <c r="A19" s="262" t="s">
        <v>308</v>
      </c>
      <c r="B19" s="263"/>
      <c r="C19" s="264"/>
      <c r="D19" s="12"/>
      <c r="F19" s="12"/>
    </row>
    <row r="20" spans="1:9" x14ac:dyDescent="0.25">
      <c r="A20" s="262"/>
      <c r="B20" s="263"/>
      <c r="C20" s="264"/>
      <c r="D20" s="12"/>
      <c r="F20" s="12"/>
    </row>
    <row r="21" spans="1:9" x14ac:dyDescent="0.25">
      <c r="A21" s="262"/>
      <c r="B21" s="263"/>
      <c r="C21" s="264" t="s">
        <v>309</v>
      </c>
      <c r="D21" s="12"/>
      <c r="F21" s="12"/>
    </row>
    <row r="22" spans="1:9" x14ac:dyDescent="0.25">
      <c r="A22" s="262"/>
      <c r="B22" s="263"/>
      <c r="C22" s="265"/>
      <c r="D22" s="12"/>
      <c r="F22" s="12"/>
    </row>
    <row r="23" spans="1:9" x14ac:dyDescent="0.25">
      <c r="A23" s="262" t="s">
        <v>14</v>
      </c>
      <c r="B23" s="263"/>
      <c r="C23" s="264"/>
      <c r="D23" s="12"/>
      <c r="F23" s="12"/>
    </row>
    <row r="24" spans="1:9" x14ac:dyDescent="0.25">
      <c r="A24" s="76"/>
      <c r="B24" s="12"/>
      <c r="C24" s="214"/>
      <c r="D24" s="12"/>
      <c r="F24" s="12"/>
    </row>
    <row r="25" spans="1:9" ht="30" customHeight="1" x14ac:dyDescent="0.25">
      <c r="A25" s="71" t="s">
        <v>58</v>
      </c>
      <c r="B25" s="12"/>
      <c r="C25" s="215"/>
      <c r="D25" s="12"/>
      <c r="F25" s="12"/>
    </row>
    <row r="26" spans="1:9" ht="13.35" customHeight="1" x14ac:dyDescent="0.25">
      <c r="A26" s="262" t="s">
        <v>310</v>
      </c>
      <c r="B26" s="263"/>
      <c r="C26" s="266"/>
      <c r="D26" s="12"/>
      <c r="F26" s="12"/>
    </row>
    <row r="27" spans="1:9" ht="13.35" customHeight="1" x14ac:dyDescent="0.25">
      <c r="A27" s="262" t="s">
        <v>311</v>
      </c>
      <c r="B27" s="263"/>
      <c r="C27" s="266"/>
      <c r="D27" s="12"/>
      <c r="F27" s="12"/>
    </row>
    <row r="28" spans="1:9" ht="13.35" customHeight="1" x14ac:dyDescent="0.25">
      <c r="A28" s="57"/>
      <c r="B28" s="13"/>
      <c r="C28" s="267"/>
      <c r="D28" s="13"/>
      <c r="F28" s="13"/>
    </row>
    <row r="29" spans="1:9" s="62" customFormat="1" ht="12.75" x14ac:dyDescent="0.2">
      <c r="A29" s="57"/>
      <c r="B29" s="59"/>
      <c r="C29" s="58"/>
      <c r="D29" s="59"/>
      <c r="E29" s="60"/>
      <c r="F29" s="59"/>
      <c r="G29" s="60"/>
      <c r="H29" s="61"/>
      <c r="I29" s="61"/>
    </row>
    <row r="30" spans="1:9" x14ac:dyDescent="0.25">
      <c r="A30" s="64"/>
      <c r="B30" s="12"/>
      <c r="C30" s="64"/>
      <c r="D30" s="12"/>
      <c r="F30" s="12"/>
    </row>
    <row r="31" spans="1:9" x14ac:dyDescent="0.25">
      <c r="A31" s="64"/>
      <c r="B31" s="12"/>
      <c r="C31" s="64"/>
      <c r="D31" s="12"/>
      <c r="F31" s="12"/>
    </row>
    <row r="32" spans="1:9" s="18" customFormat="1" ht="77.25" hidden="1" x14ac:dyDescent="0.25">
      <c r="A32" s="66" t="s">
        <v>60</v>
      </c>
      <c r="B32" s="16"/>
      <c r="C32" s="67"/>
      <c r="D32" s="16"/>
      <c r="E32" s="17"/>
      <c r="F32" s="16"/>
      <c r="G32" s="17"/>
      <c r="H32" s="15"/>
      <c r="I32" s="15"/>
    </row>
    <row r="33" spans="1:9" s="22" customFormat="1" ht="90" hidden="1" x14ac:dyDescent="0.25">
      <c r="A33" s="68" t="s">
        <v>61</v>
      </c>
      <c r="B33" s="20"/>
      <c r="C33" s="68" t="s">
        <v>62</v>
      </c>
      <c r="D33" s="20"/>
      <c r="E33" s="21"/>
      <c r="F33" s="20"/>
      <c r="G33" s="21"/>
      <c r="H33" s="19"/>
      <c r="I33" s="19"/>
    </row>
    <row r="34" spans="1:9" s="18" customFormat="1" ht="77.25" hidden="1" x14ac:dyDescent="0.25">
      <c r="A34" s="66" t="s">
        <v>59</v>
      </c>
      <c r="B34" s="23"/>
      <c r="C34" s="66" t="s">
        <v>9</v>
      </c>
      <c r="D34" s="23"/>
      <c r="E34" s="17"/>
      <c r="F34" s="23"/>
      <c r="G34" s="17"/>
      <c r="H34" s="15"/>
      <c r="I34" s="15"/>
    </row>
    <row r="35" spans="1:9" s="18" customFormat="1" ht="39" hidden="1" x14ac:dyDescent="0.25">
      <c r="A35" s="66" t="s">
        <v>2</v>
      </c>
      <c r="B35" s="23"/>
      <c r="C35" s="66" t="s">
        <v>13</v>
      </c>
      <c r="D35" s="23"/>
      <c r="E35" s="17"/>
      <c r="F35" s="23"/>
      <c r="G35" s="17"/>
      <c r="H35" s="15"/>
      <c r="I35" s="15"/>
    </row>
    <row r="36" spans="1:9" s="18" customFormat="1" ht="39" hidden="1" x14ac:dyDescent="0.25">
      <c r="A36" s="66" t="s">
        <v>6</v>
      </c>
      <c r="B36" s="23"/>
      <c r="C36" s="66"/>
      <c r="D36" s="23"/>
      <c r="E36" s="17"/>
      <c r="F36" s="23"/>
      <c r="G36" s="17"/>
      <c r="H36" s="15"/>
      <c r="I36" s="15"/>
    </row>
    <row r="37" spans="1:9" s="18" customFormat="1" ht="51.75" hidden="1" x14ac:dyDescent="0.25">
      <c r="A37" s="66" t="s">
        <v>7</v>
      </c>
      <c r="B37" s="23"/>
      <c r="C37" s="66"/>
      <c r="D37" s="23"/>
      <c r="E37" s="17"/>
      <c r="F37" s="23"/>
      <c r="G37" s="17"/>
      <c r="H37" s="15"/>
      <c r="I37" s="15"/>
    </row>
    <row r="38" spans="1:9" s="18" customFormat="1" ht="51.75" hidden="1" x14ac:dyDescent="0.25">
      <c r="A38" s="66" t="s">
        <v>3</v>
      </c>
      <c r="B38" s="23"/>
      <c r="C38" s="69"/>
      <c r="D38" s="23"/>
      <c r="E38" s="17"/>
      <c r="F38" s="23"/>
      <c r="G38" s="17"/>
      <c r="H38" s="15"/>
      <c r="I38" s="15"/>
    </row>
    <row r="39" spans="1:9" s="18" customFormat="1" ht="51.75" hidden="1" x14ac:dyDescent="0.25">
      <c r="A39" s="66" t="s">
        <v>4</v>
      </c>
      <c r="B39" s="23"/>
      <c r="C39" s="69"/>
      <c r="D39" s="23"/>
      <c r="E39" s="17"/>
      <c r="F39" s="23"/>
      <c r="G39" s="17"/>
      <c r="H39" s="15"/>
      <c r="I39" s="15"/>
    </row>
    <row r="40" spans="1:9" s="18" customFormat="1" ht="77.25" hidden="1" x14ac:dyDescent="0.25">
      <c r="A40" s="66" t="s">
        <v>5</v>
      </c>
      <c r="B40" s="23"/>
      <c r="C40" s="69"/>
      <c r="D40" s="23"/>
      <c r="E40" s="17"/>
      <c r="F40" s="23"/>
      <c r="G40" s="17"/>
      <c r="H40" s="15"/>
      <c r="I40" s="15"/>
    </row>
    <row r="41" spans="1:9" x14ac:dyDescent="0.25">
      <c r="A41" s="62"/>
      <c r="C41" s="70"/>
    </row>
    <row r="42" spans="1:9" x14ac:dyDescent="0.25">
      <c r="A42" s="62"/>
      <c r="C42" s="70"/>
    </row>
  </sheetData>
  <sheetProtection password="CC12" sheet="1" objects="1" scenarios="1"/>
  <mergeCells count="1">
    <mergeCell ref="A17:B17"/>
  </mergeCells>
  <conditionalFormatting sqref="C26">
    <cfRule type="cellIs" dxfId="4" priority="3" operator="greaterThan">
      <formula>1</formula>
    </cfRule>
  </conditionalFormatting>
  <conditionalFormatting sqref="C27">
    <cfRule type="cellIs" dxfId="3" priority="2" operator="greaterThan">
      <formula>1</formula>
    </cfRule>
  </conditionalFormatting>
  <conditionalFormatting sqref="C11 C13 C15 C17 C23 C19">
    <cfRule type="containsBlanks" dxfId="2" priority="1">
      <formula>LEN(TRIM(C11))=0</formula>
    </cfRule>
  </conditionalFormatting>
  <dataValidations disablePrompts="1" count="1">
    <dataValidation type="date" operator="greaterThan" allowBlank="1" showInputMessage="1" showErrorMessage="1" errorTitle="Format skal være:" error="dd-mm-åååå" promptTitle="Skriv i format:" prompt="dd-mm-åååå" sqref="C26:C27" xr:uid="{00000000-0002-0000-0100-000000000000}">
      <formula1>42370</formula1>
    </dataValidation>
  </dataValidations>
  <pageMargins left="0.70866141732283472" right="0.19685039370078741" top="0.74803149606299213" bottom="0.74803149606299213" header="0.31496062992125984" footer="0.31496062992125984"/>
  <pageSetup paperSize="9" scale="98" orientation="portrait" r:id="rId1"/>
  <headerFooter>
    <oddHeader>&amp;L&amp;10Bygningsfornyelse, version 26.06.2018&amp;R&amp;10Dokumentation for Miljø i Byggeri og Anlæg 2016</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2">
    <tabColor rgb="FFFF0000"/>
  </sheetPr>
  <dimension ref="A1:S48"/>
  <sheetViews>
    <sheetView showGridLines="0" tabSelected="1" topLeftCell="A10" zoomScaleNormal="100" zoomScaleSheetLayoutView="70" zoomScalePageLayoutView="70" workbookViewId="0">
      <selection activeCell="D10" sqref="D10"/>
    </sheetView>
  </sheetViews>
  <sheetFormatPr defaultColWidth="9.140625" defaultRowHeight="12.75" x14ac:dyDescent="0.25"/>
  <cols>
    <col min="1" max="1" width="5.7109375" style="30" customWidth="1"/>
    <col min="2" max="2" width="4.85546875" style="30" customWidth="1"/>
    <col min="3" max="3" width="16" style="25" customWidth="1"/>
    <col min="4" max="4" width="49.140625" style="30" customWidth="1"/>
    <col min="5" max="5" width="46.42578125" style="34" customWidth="1"/>
    <col min="6" max="6" width="17.140625" style="34" customWidth="1"/>
    <col min="7" max="7" width="11.28515625" style="30" customWidth="1" collapsed="1"/>
    <col min="8" max="8" width="13" style="30" customWidth="1" collapsed="1"/>
    <col min="9" max="9" width="33.140625" style="30" customWidth="1" collapsed="1"/>
    <col min="10" max="10" width="3.7109375" style="30" customWidth="1"/>
    <col min="11" max="11" width="23.42578125" style="34" customWidth="1"/>
    <col min="12" max="18" width="9.140625" style="30"/>
    <col min="19" max="19" width="9.140625" style="24"/>
    <col min="20" max="16384" width="9.140625" style="30"/>
  </cols>
  <sheetData>
    <row r="1" spans="1:19" s="46" customFormat="1" ht="67.5" customHeight="1" x14ac:dyDescent="0.25">
      <c r="A1" s="45" t="s">
        <v>300</v>
      </c>
    </row>
    <row r="2" spans="1:19" s="147" customFormat="1" ht="12.75" customHeight="1" x14ac:dyDescent="0.2">
      <c r="A2" s="322" t="s">
        <v>312</v>
      </c>
      <c r="B2" s="322"/>
      <c r="C2" s="322"/>
      <c r="D2" s="269">
        <f>'2.Projektinfo'!C11</f>
        <v>0</v>
      </c>
      <c r="E2" s="269"/>
    </row>
    <row r="3" spans="1:19" s="147" customFormat="1" ht="12.75" customHeight="1" x14ac:dyDescent="0.2">
      <c r="A3" s="322" t="s">
        <v>214</v>
      </c>
      <c r="B3" s="322"/>
      <c r="C3" s="322"/>
      <c r="D3" s="269">
        <f>'2.Projektinfo'!C17</f>
        <v>0</v>
      </c>
      <c r="E3" s="269"/>
    </row>
    <row r="4" spans="1:19" s="147" customFormat="1" ht="12.75" customHeight="1" x14ac:dyDescent="0.2">
      <c r="A4" s="322" t="s">
        <v>313</v>
      </c>
      <c r="B4" s="322"/>
      <c r="C4" s="322"/>
      <c r="D4" s="270">
        <f ca="1">NOW()</f>
        <v>44162.463563888887</v>
      </c>
      <c r="E4" s="270"/>
    </row>
    <row r="5" spans="1:19" s="210" customFormat="1" ht="14.1" customHeight="1" x14ac:dyDescent="0.2">
      <c r="A5" s="209"/>
      <c r="B5" s="211"/>
      <c r="C5" s="211"/>
      <c r="D5" s="212"/>
    </row>
    <row r="6" spans="1:19" s="25" customFormat="1" ht="51.75" customHeight="1" x14ac:dyDescent="0.25">
      <c r="A6" s="37" t="s">
        <v>0</v>
      </c>
      <c r="B6" s="38" t="s">
        <v>1</v>
      </c>
      <c r="C6" s="38" t="s">
        <v>10</v>
      </c>
      <c r="D6" s="39" t="s">
        <v>71</v>
      </c>
      <c r="E6" s="39" t="s">
        <v>78</v>
      </c>
      <c r="F6" s="39" t="s">
        <v>79</v>
      </c>
      <c r="G6" s="40" t="s">
        <v>86</v>
      </c>
      <c r="H6" s="40" t="s">
        <v>88</v>
      </c>
      <c r="I6" s="40" t="s">
        <v>80</v>
      </c>
      <c r="K6" s="38" t="s">
        <v>265</v>
      </c>
    </row>
    <row r="7" spans="1:19" s="44" customFormat="1" ht="93.75" customHeight="1" x14ac:dyDescent="0.25">
      <c r="A7" s="41"/>
      <c r="B7" s="42"/>
      <c r="C7" s="317"/>
      <c r="D7" s="317"/>
      <c r="E7" s="317" t="s">
        <v>85</v>
      </c>
      <c r="F7" s="317" t="s">
        <v>301</v>
      </c>
      <c r="G7" s="43" t="s">
        <v>87</v>
      </c>
      <c r="H7" s="43" t="s">
        <v>89</v>
      </c>
      <c r="I7" s="43" t="s">
        <v>90</v>
      </c>
      <c r="K7" s="43" t="s">
        <v>268</v>
      </c>
    </row>
    <row r="8" spans="1:19" s="25" customFormat="1" ht="56.25" customHeight="1" x14ac:dyDescent="0.25">
      <c r="A8" s="26" t="s">
        <v>18</v>
      </c>
      <c r="B8" s="27" t="s">
        <v>19</v>
      </c>
      <c r="C8" s="319" t="s">
        <v>338</v>
      </c>
      <c r="D8" s="320" t="s">
        <v>339</v>
      </c>
      <c r="E8" s="320" t="s">
        <v>340</v>
      </c>
      <c r="F8" s="320" t="s">
        <v>341</v>
      </c>
      <c r="G8" s="316"/>
      <c r="H8" s="29"/>
      <c r="I8" s="29"/>
      <c r="K8" s="28" t="s">
        <v>331</v>
      </c>
    </row>
    <row r="9" spans="1:19" ht="172.5" customHeight="1" x14ac:dyDescent="0.25">
      <c r="A9" s="26" t="s">
        <v>18</v>
      </c>
      <c r="B9" s="27" t="s">
        <v>277</v>
      </c>
      <c r="C9" s="318" t="s">
        <v>20</v>
      </c>
      <c r="D9" s="318" t="s">
        <v>72</v>
      </c>
      <c r="E9" s="318" t="s">
        <v>69</v>
      </c>
      <c r="F9" s="318" t="s">
        <v>70</v>
      </c>
      <c r="G9" s="29"/>
      <c r="H9" s="29"/>
      <c r="I9" s="29"/>
      <c r="K9" s="28" t="s">
        <v>331</v>
      </c>
      <c r="S9" s="30"/>
    </row>
    <row r="10" spans="1:19" ht="131.25" customHeight="1" x14ac:dyDescent="0.25">
      <c r="A10" s="26" t="s">
        <v>18</v>
      </c>
      <c r="B10" s="27" t="s">
        <v>278</v>
      </c>
      <c r="C10" s="28" t="s">
        <v>21</v>
      </c>
      <c r="D10" s="28" t="s">
        <v>73</v>
      </c>
      <c r="E10" s="28" t="s">
        <v>81</v>
      </c>
      <c r="F10" s="28" t="s">
        <v>330</v>
      </c>
      <c r="G10" s="29"/>
      <c r="H10" s="29"/>
      <c r="I10" s="29"/>
      <c r="K10" s="28" t="s">
        <v>331</v>
      </c>
      <c r="S10" s="30"/>
    </row>
    <row r="11" spans="1:19" ht="81" customHeight="1" x14ac:dyDescent="0.25">
      <c r="A11" s="26" t="s">
        <v>18</v>
      </c>
      <c r="B11" s="27" t="s">
        <v>77</v>
      </c>
      <c r="C11" s="28" t="s">
        <v>22</v>
      </c>
      <c r="D11" s="28" t="s">
        <v>74</v>
      </c>
      <c r="E11" s="28" t="s">
        <v>68</v>
      </c>
      <c r="F11" s="28" t="s">
        <v>53</v>
      </c>
      <c r="G11" s="29"/>
      <c r="H11" s="29"/>
      <c r="I11" s="29"/>
      <c r="K11" s="28" t="s">
        <v>332</v>
      </c>
      <c r="S11" s="30"/>
    </row>
    <row r="12" spans="1:19" ht="78" x14ac:dyDescent="0.25">
      <c r="A12" s="26" t="s">
        <v>18</v>
      </c>
      <c r="B12" s="27" t="s">
        <v>23</v>
      </c>
      <c r="C12" s="27" t="s">
        <v>24</v>
      </c>
      <c r="D12" s="28" t="s">
        <v>44</v>
      </c>
      <c r="E12" s="28" t="s">
        <v>54</v>
      </c>
      <c r="F12" s="28" t="s">
        <v>53</v>
      </c>
      <c r="G12" s="29"/>
      <c r="H12" s="29"/>
      <c r="I12" s="29"/>
      <c r="K12" s="28" t="s">
        <v>332</v>
      </c>
      <c r="S12" s="30"/>
    </row>
    <row r="13" spans="1:19" ht="122.25" customHeight="1" x14ac:dyDescent="0.25">
      <c r="A13" s="26" t="s">
        <v>18</v>
      </c>
      <c r="B13" s="27" t="s">
        <v>25</v>
      </c>
      <c r="C13" s="28" t="s">
        <v>26</v>
      </c>
      <c r="D13" s="28" t="s">
        <v>75</v>
      </c>
      <c r="E13" s="28" t="s">
        <v>55</v>
      </c>
      <c r="F13" s="28" t="s">
        <v>53</v>
      </c>
      <c r="G13" s="29"/>
      <c r="H13" s="29"/>
      <c r="I13" s="29"/>
      <c r="K13" s="28" t="s">
        <v>48</v>
      </c>
      <c r="S13" s="30"/>
    </row>
    <row r="14" spans="1:19" ht="267.75" customHeight="1" x14ac:dyDescent="0.25">
      <c r="A14" s="26" t="s">
        <v>27</v>
      </c>
      <c r="B14" s="27" t="s">
        <v>279</v>
      </c>
      <c r="C14" s="31" t="s">
        <v>28</v>
      </c>
      <c r="D14" s="31" t="s">
        <v>337</v>
      </c>
      <c r="E14" s="28" t="s">
        <v>275</v>
      </c>
      <c r="F14" s="28" t="s">
        <v>168</v>
      </c>
      <c r="G14" s="29"/>
      <c r="H14" s="29"/>
      <c r="I14" s="29"/>
      <c r="K14" s="28" t="s">
        <v>333</v>
      </c>
      <c r="S14" s="30"/>
    </row>
    <row r="15" spans="1:19" ht="255.75" customHeight="1" x14ac:dyDescent="0.25">
      <c r="A15" s="26" t="s">
        <v>27</v>
      </c>
      <c r="B15" s="27" t="s">
        <v>280</v>
      </c>
      <c r="C15" s="31" t="s">
        <v>29</v>
      </c>
      <c r="D15" s="31" t="s">
        <v>82</v>
      </c>
      <c r="E15" s="28" t="s">
        <v>274</v>
      </c>
      <c r="F15" s="28" t="s">
        <v>169</v>
      </c>
      <c r="G15" s="29"/>
      <c r="H15" s="29"/>
      <c r="I15" s="29"/>
      <c r="K15" s="29" t="s">
        <v>334</v>
      </c>
      <c r="S15" s="30"/>
    </row>
    <row r="16" spans="1:19" ht="121.5" customHeight="1" x14ac:dyDescent="0.25">
      <c r="A16" s="26" t="s">
        <v>27</v>
      </c>
      <c r="B16" s="27" t="s">
        <v>30</v>
      </c>
      <c r="C16" s="32" t="s">
        <v>31</v>
      </c>
      <c r="D16" s="32" t="s">
        <v>76</v>
      </c>
      <c r="E16" s="28" t="s">
        <v>276</v>
      </c>
      <c r="F16" s="28" t="s">
        <v>170</v>
      </c>
      <c r="G16" s="29"/>
      <c r="H16" s="29"/>
      <c r="I16" s="29"/>
      <c r="K16" s="29" t="s">
        <v>335</v>
      </c>
      <c r="S16" s="30"/>
    </row>
    <row r="17" spans="1:19" ht="394.5" customHeight="1" x14ac:dyDescent="0.25">
      <c r="A17" s="26" t="s">
        <v>27</v>
      </c>
      <c r="B17" s="27" t="s">
        <v>281</v>
      </c>
      <c r="C17" s="31" t="s">
        <v>32</v>
      </c>
      <c r="D17" s="31" t="s">
        <v>45</v>
      </c>
      <c r="E17" s="28" t="s">
        <v>171</v>
      </c>
      <c r="F17" s="28" t="s">
        <v>169</v>
      </c>
      <c r="G17" s="29"/>
      <c r="H17" s="29"/>
      <c r="I17" s="29"/>
      <c r="K17" s="29" t="s">
        <v>334</v>
      </c>
      <c r="S17" s="30"/>
    </row>
    <row r="18" spans="1:19" ht="81.75" customHeight="1" x14ac:dyDescent="0.25">
      <c r="A18" s="26" t="s">
        <v>33</v>
      </c>
      <c r="B18" s="27" t="s">
        <v>34</v>
      </c>
      <c r="C18" s="31" t="s">
        <v>35</v>
      </c>
      <c r="D18" s="31" t="s">
        <v>289</v>
      </c>
      <c r="E18" s="28" t="s">
        <v>56</v>
      </c>
      <c r="F18" s="28" t="s">
        <v>302</v>
      </c>
      <c r="G18" s="29"/>
      <c r="H18" s="29"/>
      <c r="I18" s="29"/>
      <c r="K18" s="28" t="s">
        <v>266</v>
      </c>
      <c r="S18" s="30"/>
    </row>
    <row r="19" spans="1:19" ht="81" customHeight="1" x14ac:dyDescent="0.25">
      <c r="A19" s="26" t="s">
        <v>36</v>
      </c>
      <c r="B19" s="27" t="s">
        <v>282</v>
      </c>
      <c r="C19" s="31" t="s">
        <v>37</v>
      </c>
      <c r="D19" s="31" t="s">
        <v>66</v>
      </c>
      <c r="E19" s="28" t="s">
        <v>67</v>
      </c>
      <c r="F19" s="28" t="s">
        <v>53</v>
      </c>
      <c r="G19" s="29"/>
      <c r="H19" s="29"/>
      <c r="I19" s="29"/>
      <c r="K19" s="28" t="s">
        <v>49</v>
      </c>
      <c r="S19" s="30"/>
    </row>
    <row r="20" spans="1:19" ht="161.25" customHeight="1" x14ac:dyDescent="0.25">
      <c r="A20" s="26" t="s">
        <v>36</v>
      </c>
      <c r="B20" s="27" t="s">
        <v>283</v>
      </c>
      <c r="C20" s="31" t="s">
        <v>38</v>
      </c>
      <c r="D20" s="28" t="s">
        <v>336</v>
      </c>
      <c r="E20" s="28" t="s">
        <v>305</v>
      </c>
      <c r="F20" s="28" t="s">
        <v>53</v>
      </c>
      <c r="G20" s="29"/>
      <c r="H20" s="29"/>
      <c r="I20" s="29"/>
      <c r="K20" s="28" t="s">
        <v>49</v>
      </c>
      <c r="S20" s="30"/>
    </row>
    <row r="21" spans="1:19" ht="383.25" customHeight="1" x14ac:dyDescent="0.25">
      <c r="A21" s="26" t="s">
        <v>39</v>
      </c>
      <c r="B21" s="27" t="s">
        <v>40</v>
      </c>
      <c r="C21" s="31" t="s">
        <v>41</v>
      </c>
      <c r="D21" s="28" t="s">
        <v>290</v>
      </c>
      <c r="E21" s="28" t="s">
        <v>83</v>
      </c>
      <c r="F21" s="28" t="s">
        <v>53</v>
      </c>
      <c r="G21" s="29"/>
      <c r="H21" s="29"/>
      <c r="I21" s="29"/>
      <c r="K21" s="28" t="s">
        <v>50</v>
      </c>
      <c r="S21" s="30"/>
    </row>
    <row r="22" spans="1:19" ht="93.75" customHeight="1" x14ac:dyDescent="0.25">
      <c r="A22" s="26" t="s">
        <v>42</v>
      </c>
      <c r="B22" s="27" t="s">
        <v>284</v>
      </c>
      <c r="C22" s="31" t="s">
        <v>43</v>
      </c>
      <c r="D22" s="28" t="s">
        <v>46</v>
      </c>
      <c r="E22" s="28" t="s">
        <v>47</v>
      </c>
      <c r="F22" s="28" t="s">
        <v>51</v>
      </c>
      <c r="G22" s="29"/>
      <c r="H22" s="29"/>
      <c r="I22" s="33"/>
      <c r="K22" s="28" t="s">
        <v>52</v>
      </c>
      <c r="S22" s="30"/>
    </row>
    <row r="23" spans="1:19" x14ac:dyDescent="0.25">
      <c r="B23" s="34"/>
      <c r="C23" s="35"/>
      <c r="D23" s="34"/>
      <c r="S23" s="30"/>
    </row>
    <row r="24" spans="1:19" x14ac:dyDescent="0.25">
      <c r="B24" s="34"/>
      <c r="C24" s="35"/>
      <c r="D24" s="34"/>
      <c r="S24" s="30"/>
    </row>
    <row r="25" spans="1:19" x14ac:dyDescent="0.25">
      <c r="B25" s="34"/>
      <c r="C25" s="35"/>
      <c r="D25" s="34"/>
      <c r="G25" s="36" t="s">
        <v>65</v>
      </c>
      <c r="S25" s="30"/>
    </row>
    <row r="26" spans="1:19" x14ac:dyDescent="0.25">
      <c r="B26" s="34"/>
      <c r="C26" s="35"/>
      <c r="D26" s="34"/>
      <c r="G26" s="30" t="s">
        <v>12</v>
      </c>
      <c r="H26" s="30" t="s">
        <v>12</v>
      </c>
      <c r="S26" s="30"/>
    </row>
    <row r="27" spans="1:19" x14ac:dyDescent="0.25">
      <c r="B27" s="34"/>
      <c r="C27" s="35"/>
      <c r="D27" s="34"/>
      <c r="G27" s="34" t="s">
        <v>9</v>
      </c>
      <c r="H27" s="30" t="s">
        <v>11</v>
      </c>
      <c r="S27" s="30"/>
    </row>
    <row r="28" spans="1:19" x14ac:dyDescent="0.25">
      <c r="B28" s="34"/>
      <c r="C28" s="35"/>
      <c r="D28" s="34"/>
      <c r="G28" s="34" t="s">
        <v>13</v>
      </c>
      <c r="H28" s="34" t="s">
        <v>84</v>
      </c>
      <c r="S28" s="30"/>
    </row>
    <row r="29" spans="1:19" x14ac:dyDescent="0.25">
      <c r="B29" s="34"/>
      <c r="C29" s="35"/>
      <c r="D29" s="34"/>
      <c r="G29" s="34"/>
      <c r="S29" s="30"/>
    </row>
    <row r="30" spans="1:19" x14ac:dyDescent="0.25">
      <c r="B30" s="34"/>
      <c r="C30" s="35"/>
      <c r="D30" s="34"/>
      <c r="G30" s="34"/>
      <c r="S30" s="30"/>
    </row>
    <row r="31" spans="1:19" x14ac:dyDescent="0.25">
      <c r="B31" s="34"/>
      <c r="C31" s="35"/>
      <c r="D31" s="34"/>
      <c r="G31" s="34"/>
      <c r="H31" s="34"/>
      <c r="I31" s="34"/>
      <c r="S31" s="30"/>
    </row>
    <row r="32" spans="1:19" x14ac:dyDescent="0.25">
      <c r="B32" s="34"/>
      <c r="C32" s="35"/>
      <c r="D32" s="34"/>
      <c r="G32" s="34"/>
      <c r="H32" s="34"/>
      <c r="I32" s="34"/>
      <c r="S32" s="30"/>
    </row>
    <row r="33" spans="2:19" ht="25.5" x14ac:dyDescent="0.25">
      <c r="B33" s="34"/>
      <c r="C33" s="35"/>
      <c r="D33" s="34"/>
      <c r="G33" s="34" t="s">
        <v>15</v>
      </c>
      <c r="H33" s="30" t="s">
        <v>16</v>
      </c>
      <c r="I33" s="34"/>
      <c r="S33" s="30"/>
    </row>
    <row r="34" spans="2:19" x14ac:dyDescent="0.25">
      <c r="B34" s="34"/>
      <c r="C34" s="35"/>
      <c r="D34" s="34"/>
      <c r="G34" s="30">
        <f>SUM(COUNTIFS(G8:G22,"ja"),(COUNTIFS(G8:G22,"dispensation")))</f>
        <v>0</v>
      </c>
      <c r="H34" s="30">
        <f>COUNTIF(H8:H22,"dispenseret")</f>
        <v>0</v>
      </c>
      <c r="S34" s="30"/>
    </row>
    <row r="35" spans="2:19" ht="25.5" x14ac:dyDescent="0.25">
      <c r="B35" s="34"/>
      <c r="C35" s="35"/>
      <c r="D35" s="34"/>
      <c r="H35" s="30" t="s">
        <v>17</v>
      </c>
      <c r="S35" s="30"/>
    </row>
    <row r="36" spans="2:19" x14ac:dyDescent="0.25">
      <c r="B36" s="34"/>
      <c r="C36" s="35"/>
      <c r="D36" s="34"/>
      <c r="H36" s="30">
        <f>COUNTIF(H8:H25,"overholdt")</f>
        <v>0</v>
      </c>
      <c r="S36" s="30"/>
    </row>
    <row r="37" spans="2:19" x14ac:dyDescent="0.25">
      <c r="B37" s="34"/>
      <c r="C37" s="35"/>
      <c r="D37" s="34"/>
      <c r="S37" s="30"/>
    </row>
    <row r="38" spans="2:19" x14ac:dyDescent="0.25">
      <c r="B38" s="34"/>
      <c r="C38" s="35"/>
      <c r="D38" s="34"/>
      <c r="S38" s="30"/>
    </row>
    <row r="39" spans="2:19" x14ac:dyDescent="0.25">
      <c r="B39" s="34"/>
      <c r="C39" s="35"/>
      <c r="D39" s="34"/>
      <c r="S39" s="30"/>
    </row>
    <row r="40" spans="2:19" x14ac:dyDescent="0.25">
      <c r="B40" s="34"/>
      <c r="C40" s="35"/>
      <c r="D40" s="34"/>
      <c r="S40" s="30"/>
    </row>
    <row r="41" spans="2:19" x14ac:dyDescent="0.25">
      <c r="B41" s="34"/>
      <c r="C41" s="35"/>
      <c r="D41" s="34"/>
      <c r="S41" s="30"/>
    </row>
    <row r="42" spans="2:19" x14ac:dyDescent="0.25">
      <c r="B42" s="34"/>
      <c r="C42" s="35"/>
      <c r="D42" s="34"/>
      <c r="S42" s="30"/>
    </row>
    <row r="43" spans="2:19" x14ac:dyDescent="0.25">
      <c r="B43" s="34"/>
      <c r="C43" s="35"/>
      <c r="D43" s="34"/>
      <c r="S43" s="30"/>
    </row>
    <row r="44" spans="2:19" x14ac:dyDescent="0.25">
      <c r="B44" s="34"/>
      <c r="C44" s="35"/>
      <c r="D44" s="34"/>
      <c r="S44" s="30"/>
    </row>
    <row r="45" spans="2:19" x14ac:dyDescent="0.25">
      <c r="B45" s="34"/>
      <c r="C45" s="35"/>
      <c r="D45" s="34"/>
      <c r="S45" s="30"/>
    </row>
    <row r="46" spans="2:19" x14ac:dyDescent="0.25">
      <c r="B46" s="34"/>
      <c r="C46" s="35"/>
      <c r="D46" s="34"/>
      <c r="S46" s="30"/>
    </row>
    <row r="47" spans="2:19" x14ac:dyDescent="0.25">
      <c r="B47" s="34"/>
      <c r="C47" s="35"/>
      <c r="D47" s="34"/>
      <c r="S47" s="30"/>
    </row>
    <row r="48" spans="2:19" x14ac:dyDescent="0.25">
      <c r="B48" s="34"/>
      <c r="C48" s="35"/>
      <c r="D48" s="34"/>
      <c r="S48" s="30"/>
    </row>
  </sheetData>
  <mergeCells count="3">
    <mergeCell ref="A2:C2"/>
    <mergeCell ref="A3:C3"/>
    <mergeCell ref="A4:C4"/>
  </mergeCells>
  <dataValidations count="4">
    <dataValidation type="list" errorStyle="information" allowBlank="1" showInputMessage="1" showErrorMessage="1" error="Vælg venligst en værdi fra listeknappen" sqref="G19:G22" xr:uid="{00000000-0002-0000-0200-000000000000}">
      <formula1>$G$27:$G$29</formula1>
    </dataValidation>
    <dataValidation type="list" errorStyle="information" showErrorMessage="1" error="Vælg venligst en værdi fra listeknappen" sqref="H8:H22" xr:uid="{00000000-0002-0000-0200-000001000000}">
      <formula1>$H$27:$H$28</formula1>
    </dataValidation>
    <dataValidation type="list" errorStyle="information" allowBlank="1" showInputMessage="1" showErrorMessage="1" error="Vælg venligst en værdi fra listeknappen" sqref="G8:G18" xr:uid="{00000000-0002-0000-0200-000002000000}">
      <formula1>$G$27:$G$28</formula1>
    </dataValidation>
    <dataValidation type="list" errorStyle="information" showErrorMessage="1" error="Vælg venligst en værdi fra listeknappen" sqref="K15:K17" xr:uid="{00000000-0002-0000-0200-000003000000}">
      <formula1>$H$39:$H$40</formula1>
    </dataValidation>
  </dataValidations>
  <pageMargins left="0.55118110236220474" right="0.55118110236220474" top="0.51181102362204722" bottom="0.31496062992125984" header="0.31496062992125984" footer="0.31496062992125984"/>
  <pageSetup paperSize="8" fitToHeight="0" orientation="landscape" r:id="rId1"/>
  <headerFooter>
    <oddHeader>&amp;L&amp;10Bygningsfornyelse, version 01.06.2017&amp;C&amp;10Dokumentation for Miljø i Byggeri og Anlæg 2016&amp;R&amp;10Side &amp;P/&amp;N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sheetPr>
  <dimension ref="A1:O73"/>
  <sheetViews>
    <sheetView showGridLines="0" showRuler="0" view="pageLayout" zoomScale="85" zoomScaleNormal="85" zoomScaleSheetLayoutView="70" zoomScalePageLayoutView="85" workbookViewId="0">
      <selection activeCell="B15" sqref="B15"/>
    </sheetView>
  </sheetViews>
  <sheetFormatPr defaultRowHeight="15" x14ac:dyDescent="0.25"/>
  <cols>
    <col min="1" max="1" width="4.42578125" customWidth="1"/>
    <col min="2" max="2" width="38.7109375" customWidth="1"/>
    <col min="3" max="3" width="8.7109375" customWidth="1"/>
    <col min="4" max="4" width="12.5703125" customWidth="1"/>
    <col min="5" max="5" width="13" customWidth="1"/>
    <col min="6" max="6" width="8.7109375" customWidth="1"/>
    <col min="7" max="7" width="9" customWidth="1"/>
    <col min="8" max="8" width="8.7109375" customWidth="1"/>
    <col min="9" max="9" width="11" customWidth="1"/>
    <col min="10" max="10" width="11.7109375" customWidth="1"/>
    <col min="11" max="11" width="7" customWidth="1"/>
    <col min="12" max="12" width="8.7109375" customWidth="1"/>
    <col min="13" max="13" width="18.140625" customWidth="1"/>
    <col min="14" max="14" width="8.42578125" customWidth="1"/>
    <col min="15" max="15" width="23.7109375" customWidth="1"/>
  </cols>
  <sheetData>
    <row r="1" spans="1:15" ht="26.25" x14ac:dyDescent="0.4">
      <c r="A1" s="216" t="s">
        <v>267</v>
      </c>
      <c r="B1" s="217"/>
    </row>
    <row r="2" spans="1:15" ht="17.25" x14ac:dyDescent="0.3">
      <c r="A2" s="218" t="s">
        <v>316</v>
      </c>
      <c r="B2" s="147"/>
      <c r="C2" s="147"/>
      <c r="D2" s="147"/>
      <c r="E2" s="147"/>
      <c r="F2" s="147"/>
      <c r="G2" s="147"/>
    </row>
    <row r="3" spans="1:15" ht="27" customHeight="1" x14ac:dyDescent="0.25">
      <c r="A3" s="147"/>
      <c r="B3" s="147"/>
      <c r="C3" s="147"/>
      <c r="D3" s="147"/>
      <c r="E3" s="147"/>
      <c r="F3" s="147"/>
      <c r="G3" s="147"/>
    </row>
    <row r="4" spans="1:15" s="219" customFormat="1" ht="17.25" customHeight="1" thickBot="1" x14ac:dyDescent="0.35">
      <c r="A4" s="221" t="s">
        <v>317</v>
      </c>
      <c r="B4" s="221"/>
      <c r="C4" s="221"/>
      <c r="D4" s="221"/>
      <c r="E4" s="221"/>
      <c r="F4" s="221"/>
      <c r="G4" s="221"/>
      <c r="H4" s="221"/>
      <c r="J4" s="221" t="s">
        <v>216</v>
      </c>
      <c r="K4" s="222"/>
      <c r="L4" s="221"/>
      <c r="M4" s="221"/>
      <c r="N4" s="221"/>
      <c r="O4" s="221"/>
    </row>
    <row r="5" spans="1:15" s="147" customFormat="1" x14ac:dyDescent="0.25">
      <c r="E5" s="273"/>
      <c r="F5" s="273"/>
      <c r="G5" s="220"/>
      <c r="H5" s="220"/>
      <c r="I5" s="220"/>
      <c r="J5" s="220"/>
      <c r="K5" s="220"/>
      <c r="L5" s="220"/>
      <c r="M5" s="273"/>
      <c r="N5" s="273"/>
      <c r="O5" s="273"/>
    </row>
    <row r="6" spans="1:15" s="147" customFormat="1" ht="12.75" customHeight="1" x14ac:dyDescent="0.2">
      <c r="F6" s="273"/>
      <c r="G6" s="62"/>
      <c r="H6" s="62"/>
      <c r="K6" s="62"/>
      <c r="L6" s="62"/>
      <c r="M6" s="274" t="s">
        <v>318</v>
      </c>
      <c r="N6" s="273"/>
      <c r="O6" s="273"/>
    </row>
    <row r="7" spans="1:15" s="147" customFormat="1" ht="12.75" customHeight="1" x14ac:dyDescent="0.2">
      <c r="F7" s="271"/>
      <c r="G7" s="340"/>
      <c r="H7" s="340"/>
      <c r="I7" s="340"/>
      <c r="K7" s="62"/>
      <c r="L7" s="62"/>
      <c r="M7" s="62"/>
    </row>
    <row r="8" spans="1:15" s="219" customFormat="1" x14ac:dyDescent="0.25">
      <c r="A8" s="341" t="s">
        <v>312</v>
      </c>
      <c r="B8" s="341"/>
      <c r="C8" s="342">
        <f>'2.Projektinfo'!C11</f>
        <v>0</v>
      </c>
      <c r="D8" s="342"/>
      <c r="E8" s="342"/>
      <c r="F8" s="342"/>
      <c r="G8" s="342"/>
      <c r="H8" s="342"/>
      <c r="I8" s="228"/>
      <c r="J8" s="228" t="s">
        <v>219</v>
      </c>
      <c r="K8" s="147"/>
      <c r="M8" s="229"/>
      <c r="N8" s="230" t="s">
        <v>220</v>
      </c>
    </row>
    <row r="9" spans="1:15" s="220" customFormat="1" x14ac:dyDescent="0.25">
      <c r="A9" s="161" t="s">
        <v>214</v>
      </c>
      <c r="B9" s="161"/>
      <c r="C9" s="342">
        <f>'2.Projektinfo'!C17</f>
        <v>0</v>
      </c>
      <c r="D9" s="342"/>
      <c r="E9" s="342"/>
      <c r="F9" s="342"/>
      <c r="G9" s="342"/>
      <c r="H9" s="342"/>
      <c r="I9" s="228"/>
      <c r="J9" s="228" t="s">
        <v>221</v>
      </c>
      <c r="K9" s="147"/>
      <c r="M9" s="229"/>
      <c r="N9" s="230" t="s">
        <v>222</v>
      </c>
    </row>
    <row r="10" spans="1:15" s="220" customFormat="1" x14ac:dyDescent="0.25">
      <c r="A10" s="161" t="s">
        <v>313</v>
      </c>
      <c r="B10" s="161"/>
      <c r="C10" s="343">
        <f ca="1">NOW()</f>
        <v>44162.463563888887</v>
      </c>
      <c r="D10" s="343"/>
      <c r="E10" s="343"/>
      <c r="H10" s="228"/>
      <c r="I10" s="228"/>
      <c r="J10" s="228" t="s">
        <v>223</v>
      </c>
      <c r="K10" s="147"/>
      <c r="M10" s="229"/>
      <c r="N10" s="231" t="s">
        <v>224</v>
      </c>
    </row>
    <row r="11" spans="1:15" s="62" customFormat="1" ht="6" customHeight="1" x14ac:dyDescent="0.2"/>
    <row r="12" spans="1:15" x14ac:dyDescent="0.25">
      <c r="G12" s="147"/>
    </row>
    <row r="13" spans="1:15" x14ac:dyDescent="0.25">
      <c r="G13" s="228"/>
    </row>
    <row r="14" spans="1:15" s="219" customFormat="1" ht="17.25" customHeight="1" thickBot="1" x14ac:dyDescent="0.35">
      <c r="A14" s="221" t="s">
        <v>225</v>
      </c>
      <c r="B14" s="222"/>
      <c r="C14" s="221"/>
      <c r="D14" s="221"/>
      <c r="E14" s="221"/>
      <c r="F14" s="221"/>
      <c r="G14" s="221"/>
      <c r="H14" s="221"/>
      <c r="I14" s="221"/>
      <c r="J14" s="221"/>
      <c r="K14" s="221"/>
      <c r="L14" s="221"/>
      <c r="M14" s="221"/>
      <c r="N14" s="221"/>
      <c r="O14" s="221"/>
    </row>
    <row r="15" spans="1:15" s="220" customFormat="1" x14ac:dyDescent="0.25"/>
    <row r="16" spans="1:15" s="232" customFormat="1" x14ac:dyDescent="0.25">
      <c r="B16" s="330" t="s">
        <v>306</v>
      </c>
      <c r="C16" s="331"/>
      <c r="D16" s="331"/>
      <c r="E16" s="331"/>
      <c r="F16" s="331"/>
      <c r="G16" s="331"/>
      <c r="H16" s="332"/>
      <c r="I16" s="330" t="s">
        <v>226</v>
      </c>
      <c r="J16" s="331"/>
      <c r="K16" s="331"/>
      <c r="L16" s="332"/>
      <c r="M16" s="330" t="s">
        <v>306</v>
      </c>
      <c r="N16" s="332"/>
      <c r="O16" s="272" t="s">
        <v>319</v>
      </c>
    </row>
    <row r="17" spans="1:15" s="62" customFormat="1" ht="6" customHeight="1" x14ac:dyDescent="0.2"/>
    <row r="18" spans="1:15" s="220" customFormat="1" x14ac:dyDescent="0.25">
      <c r="A18" s="344" t="s">
        <v>227</v>
      </c>
      <c r="B18" s="335" t="s">
        <v>228</v>
      </c>
      <c r="C18" s="328" t="s">
        <v>229</v>
      </c>
      <c r="D18" s="328" t="s">
        <v>230</v>
      </c>
      <c r="E18" s="328" t="s">
        <v>231</v>
      </c>
      <c r="F18" s="338" t="s">
        <v>232</v>
      </c>
      <c r="G18" s="338"/>
      <c r="H18" s="338"/>
      <c r="I18" s="339" t="s">
        <v>233</v>
      </c>
      <c r="J18" s="339"/>
      <c r="K18" s="339"/>
      <c r="L18" s="339"/>
      <c r="M18" s="328" t="s">
        <v>234</v>
      </c>
      <c r="N18" s="328" t="s">
        <v>235</v>
      </c>
      <c r="O18" s="335" t="s">
        <v>236</v>
      </c>
    </row>
    <row r="19" spans="1:15" s="220" customFormat="1" ht="30" customHeight="1" x14ac:dyDescent="0.25">
      <c r="A19" s="344"/>
      <c r="B19" s="345"/>
      <c r="C19" s="329"/>
      <c r="D19" s="329"/>
      <c r="E19" s="329"/>
      <c r="F19" s="275" t="s">
        <v>237</v>
      </c>
      <c r="G19" s="275" t="s">
        <v>238</v>
      </c>
      <c r="H19" s="275" t="s">
        <v>239</v>
      </c>
      <c r="I19" s="237" t="s">
        <v>240</v>
      </c>
      <c r="J19" s="237" t="s">
        <v>241</v>
      </c>
      <c r="K19" s="237" t="s">
        <v>242</v>
      </c>
      <c r="L19" s="237" t="s">
        <v>243</v>
      </c>
      <c r="M19" s="329"/>
      <c r="N19" s="329"/>
      <c r="O19" s="336"/>
    </row>
    <row r="20" spans="1:15" s="220" customFormat="1" ht="27" thickBot="1" x14ac:dyDescent="0.3">
      <c r="A20" s="233"/>
      <c r="B20" s="236"/>
      <c r="C20" s="234" t="s">
        <v>244</v>
      </c>
      <c r="D20" s="234" t="s">
        <v>245</v>
      </c>
      <c r="E20" s="234" t="s">
        <v>245</v>
      </c>
      <c r="F20" s="276" t="s">
        <v>246</v>
      </c>
      <c r="G20" s="276" t="s">
        <v>246</v>
      </c>
      <c r="H20" s="276" t="s">
        <v>247</v>
      </c>
      <c r="I20" s="235" t="s">
        <v>248</v>
      </c>
      <c r="J20" s="235" t="s">
        <v>244</v>
      </c>
      <c r="K20" s="235" t="s">
        <v>249</v>
      </c>
      <c r="L20" s="235" t="s">
        <v>250</v>
      </c>
      <c r="M20" s="234"/>
      <c r="N20" s="234" t="s">
        <v>251</v>
      </c>
      <c r="O20" s="236"/>
    </row>
    <row r="21" spans="1:15" s="220" customFormat="1" x14ac:dyDescent="0.25">
      <c r="A21" s="248">
        <v>1</v>
      </c>
      <c r="B21" s="277"/>
      <c r="C21" s="278"/>
      <c r="D21" s="278"/>
      <c r="E21" s="278"/>
      <c r="F21" s="279"/>
      <c r="G21" s="279"/>
      <c r="H21" s="279"/>
      <c r="I21" s="280">
        <f>F21*$C$54+G21*$C$55+H21*$C$56</f>
        <v>0</v>
      </c>
      <c r="J21" s="280" t="str">
        <f>IFERROR(E21/I21,"")</f>
        <v/>
      </c>
      <c r="K21" s="281" t="str">
        <f>IFERROR((C21*I21)/E21,"")</f>
        <v/>
      </c>
      <c r="L21" s="280">
        <f>F21*$C$59/1000+G21*$C$60/1000</f>
        <v>0</v>
      </c>
      <c r="M21" s="282"/>
      <c r="N21" s="283"/>
      <c r="O21" s="277"/>
    </row>
    <row r="22" spans="1:15" s="220" customFormat="1" x14ac:dyDescent="0.25">
      <c r="A22" s="248">
        <v>2</v>
      </c>
      <c r="B22" s="277"/>
      <c r="C22" s="278"/>
      <c r="D22" s="278"/>
      <c r="E22" s="278"/>
      <c r="F22" s="279"/>
      <c r="G22" s="279"/>
      <c r="H22" s="279"/>
      <c r="I22" s="280">
        <f t="shared" ref="I22:I47" si="0">F22*$C$54+G22*$C$55+H22*$C$56</f>
        <v>0</v>
      </c>
      <c r="J22" s="280" t="str">
        <f t="shared" ref="J22:J47" si="1">IFERROR(E22/I22,"")</f>
        <v/>
      </c>
      <c r="K22" s="281" t="str">
        <f t="shared" ref="K22:K47" si="2">IFERROR((C22*I22)/E22,"")</f>
        <v/>
      </c>
      <c r="L22" s="280">
        <f t="shared" ref="L22:L47" si="3">F22*$C$59/1000+G22*$C$60/1000</f>
        <v>0</v>
      </c>
      <c r="M22" s="282"/>
      <c r="N22" s="283"/>
      <c r="O22" s="277"/>
    </row>
    <row r="23" spans="1:15" s="220" customFormat="1" x14ac:dyDescent="0.25">
      <c r="A23" s="248">
        <v>3</v>
      </c>
      <c r="B23" s="277"/>
      <c r="C23" s="278"/>
      <c r="D23" s="278"/>
      <c r="E23" s="278"/>
      <c r="F23" s="279"/>
      <c r="G23" s="279"/>
      <c r="H23" s="279"/>
      <c r="I23" s="280">
        <f t="shared" si="0"/>
        <v>0</v>
      </c>
      <c r="J23" s="280" t="str">
        <f t="shared" si="1"/>
        <v/>
      </c>
      <c r="K23" s="281" t="str">
        <f t="shared" si="2"/>
        <v/>
      </c>
      <c r="L23" s="280">
        <f t="shared" si="3"/>
        <v>0</v>
      </c>
      <c r="M23" s="282"/>
      <c r="N23" s="283"/>
      <c r="O23" s="277"/>
    </row>
    <row r="24" spans="1:15" s="220" customFormat="1" x14ac:dyDescent="0.25">
      <c r="A24" s="248">
        <v>4</v>
      </c>
      <c r="B24" s="277"/>
      <c r="C24" s="278"/>
      <c r="D24" s="278"/>
      <c r="E24" s="278"/>
      <c r="F24" s="279"/>
      <c r="G24" s="279"/>
      <c r="H24" s="279"/>
      <c r="I24" s="280">
        <f t="shared" si="0"/>
        <v>0</v>
      </c>
      <c r="J24" s="280" t="str">
        <f t="shared" si="1"/>
        <v/>
      </c>
      <c r="K24" s="281" t="str">
        <f t="shared" si="2"/>
        <v/>
      </c>
      <c r="L24" s="280">
        <f t="shared" si="3"/>
        <v>0</v>
      </c>
      <c r="M24" s="282"/>
      <c r="N24" s="283"/>
      <c r="O24" s="277"/>
    </row>
    <row r="25" spans="1:15" s="220" customFormat="1" x14ac:dyDescent="0.25">
      <c r="A25" s="248">
        <v>5</v>
      </c>
      <c r="B25" s="277"/>
      <c r="C25" s="278"/>
      <c r="D25" s="278"/>
      <c r="E25" s="278"/>
      <c r="F25" s="279"/>
      <c r="G25" s="279"/>
      <c r="H25" s="279"/>
      <c r="I25" s="280">
        <f t="shared" si="0"/>
        <v>0</v>
      </c>
      <c r="J25" s="280" t="str">
        <f t="shared" si="1"/>
        <v/>
      </c>
      <c r="K25" s="281" t="str">
        <f t="shared" si="2"/>
        <v/>
      </c>
      <c r="L25" s="280">
        <f t="shared" si="3"/>
        <v>0</v>
      </c>
      <c r="M25" s="282"/>
      <c r="N25" s="283"/>
      <c r="O25" s="277"/>
    </row>
    <row r="26" spans="1:15" s="220" customFormat="1" x14ac:dyDescent="0.25">
      <c r="A26" s="248">
        <v>6</v>
      </c>
      <c r="B26" s="277"/>
      <c r="C26" s="278"/>
      <c r="D26" s="278"/>
      <c r="E26" s="278"/>
      <c r="F26" s="279"/>
      <c r="G26" s="279"/>
      <c r="H26" s="279"/>
      <c r="I26" s="280">
        <f t="shared" si="0"/>
        <v>0</v>
      </c>
      <c r="J26" s="280" t="str">
        <f t="shared" si="1"/>
        <v/>
      </c>
      <c r="K26" s="281" t="str">
        <f t="shared" si="2"/>
        <v/>
      </c>
      <c r="L26" s="280">
        <f t="shared" si="3"/>
        <v>0</v>
      </c>
      <c r="M26" s="282"/>
      <c r="N26" s="283"/>
      <c r="O26" s="277"/>
    </row>
    <row r="27" spans="1:15" s="220" customFormat="1" x14ac:dyDescent="0.25">
      <c r="A27" s="248">
        <v>7</v>
      </c>
      <c r="B27" s="277"/>
      <c r="C27" s="278"/>
      <c r="D27" s="278"/>
      <c r="E27" s="278"/>
      <c r="F27" s="279"/>
      <c r="G27" s="279"/>
      <c r="H27" s="279"/>
      <c r="I27" s="280">
        <f t="shared" si="0"/>
        <v>0</v>
      </c>
      <c r="J27" s="280" t="str">
        <f t="shared" si="1"/>
        <v/>
      </c>
      <c r="K27" s="281" t="str">
        <f t="shared" si="2"/>
        <v/>
      </c>
      <c r="L27" s="280">
        <f t="shared" si="3"/>
        <v>0</v>
      </c>
      <c r="M27" s="282"/>
      <c r="N27" s="283"/>
      <c r="O27" s="277"/>
    </row>
    <row r="28" spans="1:15" s="220" customFormat="1" x14ac:dyDescent="0.25">
      <c r="A28" s="248">
        <v>8</v>
      </c>
      <c r="B28" s="277"/>
      <c r="C28" s="278"/>
      <c r="D28" s="278"/>
      <c r="E28" s="278"/>
      <c r="F28" s="279"/>
      <c r="G28" s="279"/>
      <c r="H28" s="279"/>
      <c r="I28" s="280">
        <f t="shared" si="0"/>
        <v>0</v>
      </c>
      <c r="J28" s="280" t="str">
        <f t="shared" si="1"/>
        <v/>
      </c>
      <c r="K28" s="281" t="str">
        <f t="shared" si="2"/>
        <v/>
      </c>
      <c r="L28" s="280">
        <f t="shared" si="3"/>
        <v>0</v>
      </c>
      <c r="M28" s="282"/>
      <c r="N28" s="283"/>
      <c r="O28" s="277"/>
    </row>
    <row r="29" spans="1:15" s="220" customFormat="1" x14ac:dyDescent="0.25">
      <c r="A29" s="248">
        <v>9</v>
      </c>
      <c r="B29" s="277"/>
      <c r="C29" s="278"/>
      <c r="D29" s="278"/>
      <c r="E29" s="278"/>
      <c r="F29" s="279"/>
      <c r="G29" s="279"/>
      <c r="H29" s="279"/>
      <c r="I29" s="280">
        <f t="shared" si="0"/>
        <v>0</v>
      </c>
      <c r="J29" s="280" t="str">
        <f t="shared" si="1"/>
        <v/>
      </c>
      <c r="K29" s="281" t="str">
        <f t="shared" si="2"/>
        <v/>
      </c>
      <c r="L29" s="280">
        <f t="shared" si="3"/>
        <v>0</v>
      </c>
      <c r="M29" s="282"/>
      <c r="N29" s="283"/>
      <c r="O29" s="277"/>
    </row>
    <row r="30" spans="1:15" s="220" customFormat="1" x14ac:dyDescent="0.25">
      <c r="A30" s="248">
        <v>10</v>
      </c>
      <c r="B30" s="277"/>
      <c r="C30" s="278"/>
      <c r="D30" s="278"/>
      <c r="E30" s="278"/>
      <c r="F30" s="279"/>
      <c r="G30" s="279"/>
      <c r="H30" s="279"/>
      <c r="I30" s="280">
        <f t="shared" si="0"/>
        <v>0</v>
      </c>
      <c r="J30" s="280" t="str">
        <f t="shared" si="1"/>
        <v/>
      </c>
      <c r="K30" s="281" t="str">
        <f t="shared" si="2"/>
        <v/>
      </c>
      <c r="L30" s="280">
        <f t="shared" si="3"/>
        <v>0</v>
      </c>
      <c r="M30" s="282"/>
      <c r="N30" s="283"/>
      <c r="O30" s="277"/>
    </row>
    <row r="31" spans="1:15" s="220" customFormat="1" x14ac:dyDescent="0.25">
      <c r="A31" s="248">
        <v>11</v>
      </c>
      <c r="B31" s="277"/>
      <c r="C31" s="278"/>
      <c r="D31" s="278"/>
      <c r="E31" s="278"/>
      <c r="F31" s="279"/>
      <c r="G31" s="279"/>
      <c r="H31" s="279"/>
      <c r="I31" s="280">
        <f t="shared" si="0"/>
        <v>0</v>
      </c>
      <c r="J31" s="280" t="str">
        <f t="shared" si="1"/>
        <v/>
      </c>
      <c r="K31" s="281" t="str">
        <f t="shared" si="2"/>
        <v/>
      </c>
      <c r="L31" s="280">
        <f t="shared" si="3"/>
        <v>0</v>
      </c>
      <c r="M31" s="282"/>
      <c r="N31" s="283"/>
      <c r="O31" s="277"/>
    </row>
    <row r="32" spans="1:15" s="220" customFormat="1" x14ac:dyDescent="0.25">
      <c r="A32" s="248">
        <v>12</v>
      </c>
      <c r="B32" s="277"/>
      <c r="C32" s="278"/>
      <c r="D32" s="278"/>
      <c r="E32" s="278"/>
      <c r="F32" s="279"/>
      <c r="G32" s="279"/>
      <c r="H32" s="279"/>
      <c r="I32" s="280">
        <f t="shared" si="0"/>
        <v>0</v>
      </c>
      <c r="J32" s="280" t="str">
        <f t="shared" si="1"/>
        <v/>
      </c>
      <c r="K32" s="281" t="str">
        <f t="shared" si="2"/>
        <v/>
      </c>
      <c r="L32" s="280">
        <f t="shared" si="3"/>
        <v>0</v>
      </c>
      <c r="M32" s="282"/>
      <c r="N32" s="283"/>
      <c r="O32" s="277"/>
    </row>
    <row r="33" spans="1:15" s="220" customFormat="1" x14ac:dyDescent="0.25">
      <c r="A33" s="248">
        <v>13</v>
      </c>
      <c r="B33" s="277"/>
      <c r="C33" s="278"/>
      <c r="D33" s="278"/>
      <c r="E33" s="278"/>
      <c r="F33" s="279"/>
      <c r="G33" s="279"/>
      <c r="H33" s="279"/>
      <c r="I33" s="280">
        <f t="shared" si="0"/>
        <v>0</v>
      </c>
      <c r="J33" s="280" t="str">
        <f t="shared" si="1"/>
        <v/>
      </c>
      <c r="K33" s="281" t="str">
        <f t="shared" si="2"/>
        <v/>
      </c>
      <c r="L33" s="280">
        <f t="shared" si="3"/>
        <v>0</v>
      </c>
      <c r="M33" s="282"/>
      <c r="N33" s="283"/>
      <c r="O33" s="277"/>
    </row>
    <row r="34" spans="1:15" s="220" customFormat="1" x14ac:dyDescent="0.25">
      <c r="A34" s="248">
        <v>14</v>
      </c>
      <c r="B34" s="277"/>
      <c r="C34" s="278"/>
      <c r="D34" s="278"/>
      <c r="E34" s="278"/>
      <c r="F34" s="279"/>
      <c r="G34" s="279"/>
      <c r="H34" s="279"/>
      <c r="I34" s="280">
        <f t="shared" si="0"/>
        <v>0</v>
      </c>
      <c r="J34" s="280" t="str">
        <f t="shared" si="1"/>
        <v/>
      </c>
      <c r="K34" s="281" t="str">
        <f t="shared" si="2"/>
        <v/>
      </c>
      <c r="L34" s="280">
        <f t="shared" si="3"/>
        <v>0</v>
      </c>
      <c r="M34" s="282"/>
      <c r="N34" s="283"/>
      <c r="O34" s="277"/>
    </row>
    <row r="35" spans="1:15" s="220" customFormat="1" x14ac:dyDescent="0.25">
      <c r="A35" s="248">
        <v>15</v>
      </c>
      <c r="B35" s="277"/>
      <c r="C35" s="278"/>
      <c r="D35" s="278"/>
      <c r="E35" s="278"/>
      <c r="F35" s="279"/>
      <c r="G35" s="279"/>
      <c r="H35" s="279"/>
      <c r="I35" s="280">
        <f t="shared" si="0"/>
        <v>0</v>
      </c>
      <c r="J35" s="280" t="str">
        <f t="shared" si="1"/>
        <v/>
      </c>
      <c r="K35" s="281" t="str">
        <f t="shared" si="2"/>
        <v/>
      </c>
      <c r="L35" s="280">
        <f t="shared" si="3"/>
        <v>0</v>
      </c>
      <c r="M35" s="282"/>
      <c r="N35" s="283"/>
      <c r="O35" s="277"/>
    </row>
    <row r="36" spans="1:15" s="220" customFormat="1" x14ac:dyDescent="0.25">
      <c r="A36" s="248">
        <v>16</v>
      </c>
      <c r="B36" s="277"/>
      <c r="C36" s="278"/>
      <c r="D36" s="278"/>
      <c r="E36" s="278"/>
      <c r="F36" s="279"/>
      <c r="G36" s="279"/>
      <c r="H36" s="279"/>
      <c r="I36" s="280">
        <f t="shared" si="0"/>
        <v>0</v>
      </c>
      <c r="J36" s="280" t="str">
        <f t="shared" si="1"/>
        <v/>
      </c>
      <c r="K36" s="281" t="str">
        <f t="shared" si="2"/>
        <v/>
      </c>
      <c r="L36" s="280">
        <f t="shared" si="3"/>
        <v>0</v>
      </c>
      <c r="M36" s="282"/>
      <c r="N36" s="283"/>
      <c r="O36" s="277"/>
    </row>
    <row r="37" spans="1:15" s="220" customFormat="1" x14ac:dyDescent="0.25">
      <c r="A37" s="248">
        <v>17</v>
      </c>
      <c r="B37" s="277"/>
      <c r="C37" s="278"/>
      <c r="D37" s="278"/>
      <c r="E37" s="278"/>
      <c r="F37" s="279"/>
      <c r="G37" s="279"/>
      <c r="H37" s="279"/>
      <c r="I37" s="280">
        <f t="shared" si="0"/>
        <v>0</v>
      </c>
      <c r="J37" s="280" t="str">
        <f t="shared" si="1"/>
        <v/>
      </c>
      <c r="K37" s="281" t="str">
        <f t="shared" si="2"/>
        <v/>
      </c>
      <c r="L37" s="280">
        <f t="shared" si="3"/>
        <v>0</v>
      </c>
      <c r="M37" s="282"/>
      <c r="N37" s="283"/>
      <c r="O37" s="277"/>
    </row>
    <row r="38" spans="1:15" s="220" customFormat="1" x14ac:dyDescent="0.25">
      <c r="A38" s="248">
        <v>18</v>
      </c>
      <c r="B38" s="277"/>
      <c r="C38" s="278"/>
      <c r="D38" s="278"/>
      <c r="E38" s="278"/>
      <c r="F38" s="279"/>
      <c r="G38" s="279"/>
      <c r="H38" s="279"/>
      <c r="I38" s="280">
        <f t="shared" si="0"/>
        <v>0</v>
      </c>
      <c r="J38" s="280" t="str">
        <f t="shared" si="1"/>
        <v/>
      </c>
      <c r="K38" s="281" t="str">
        <f t="shared" si="2"/>
        <v/>
      </c>
      <c r="L38" s="280">
        <f t="shared" si="3"/>
        <v>0</v>
      </c>
      <c r="M38" s="282"/>
      <c r="N38" s="283"/>
      <c r="O38" s="277"/>
    </row>
    <row r="39" spans="1:15" s="220" customFormat="1" x14ac:dyDescent="0.25">
      <c r="A39" s="248">
        <v>19</v>
      </c>
      <c r="B39" s="277"/>
      <c r="C39" s="278"/>
      <c r="D39" s="278"/>
      <c r="E39" s="278"/>
      <c r="F39" s="279"/>
      <c r="G39" s="279"/>
      <c r="H39" s="279"/>
      <c r="I39" s="280">
        <f t="shared" si="0"/>
        <v>0</v>
      </c>
      <c r="J39" s="280" t="str">
        <f t="shared" si="1"/>
        <v/>
      </c>
      <c r="K39" s="281" t="str">
        <f t="shared" si="2"/>
        <v/>
      </c>
      <c r="L39" s="280">
        <f t="shared" si="3"/>
        <v>0</v>
      </c>
      <c r="M39" s="282"/>
      <c r="N39" s="283"/>
      <c r="O39" s="277"/>
    </row>
    <row r="40" spans="1:15" s="220" customFormat="1" x14ac:dyDescent="0.25">
      <c r="A40" s="248">
        <v>20</v>
      </c>
      <c r="B40" s="277"/>
      <c r="C40" s="278"/>
      <c r="D40" s="278"/>
      <c r="E40" s="278"/>
      <c r="F40" s="279"/>
      <c r="G40" s="279"/>
      <c r="H40" s="279"/>
      <c r="I40" s="280">
        <f t="shared" si="0"/>
        <v>0</v>
      </c>
      <c r="J40" s="280" t="str">
        <f t="shared" si="1"/>
        <v/>
      </c>
      <c r="K40" s="281" t="str">
        <f t="shared" si="2"/>
        <v/>
      </c>
      <c r="L40" s="280">
        <f t="shared" si="3"/>
        <v>0</v>
      </c>
      <c r="M40" s="282"/>
      <c r="N40" s="283"/>
      <c r="O40" s="277"/>
    </row>
    <row r="41" spans="1:15" s="220" customFormat="1" x14ac:dyDescent="0.25">
      <c r="A41" s="248">
        <v>21</v>
      </c>
      <c r="B41" s="277"/>
      <c r="C41" s="278"/>
      <c r="D41" s="278"/>
      <c r="E41" s="278"/>
      <c r="F41" s="279"/>
      <c r="G41" s="279"/>
      <c r="H41" s="279"/>
      <c r="I41" s="280">
        <f t="shared" si="0"/>
        <v>0</v>
      </c>
      <c r="J41" s="280" t="str">
        <f t="shared" si="1"/>
        <v/>
      </c>
      <c r="K41" s="281" t="str">
        <f t="shared" si="2"/>
        <v/>
      </c>
      <c r="L41" s="280">
        <f t="shared" si="3"/>
        <v>0</v>
      </c>
      <c r="M41" s="282"/>
      <c r="N41" s="283"/>
      <c r="O41" s="277"/>
    </row>
    <row r="42" spans="1:15" s="220" customFormat="1" x14ac:dyDescent="0.25">
      <c r="A42" s="248">
        <v>22</v>
      </c>
      <c r="B42" s="277"/>
      <c r="C42" s="278"/>
      <c r="D42" s="278"/>
      <c r="E42" s="278"/>
      <c r="F42" s="279"/>
      <c r="G42" s="279"/>
      <c r="H42" s="279"/>
      <c r="I42" s="280">
        <f t="shared" si="0"/>
        <v>0</v>
      </c>
      <c r="J42" s="280" t="str">
        <f t="shared" si="1"/>
        <v/>
      </c>
      <c r="K42" s="281" t="str">
        <f t="shared" si="2"/>
        <v/>
      </c>
      <c r="L42" s="280">
        <f t="shared" si="3"/>
        <v>0</v>
      </c>
      <c r="M42" s="282"/>
      <c r="N42" s="283"/>
      <c r="O42" s="277"/>
    </row>
    <row r="43" spans="1:15" s="220" customFormat="1" x14ac:dyDescent="0.25">
      <c r="A43" s="248">
        <v>23</v>
      </c>
      <c r="B43" s="277"/>
      <c r="C43" s="278"/>
      <c r="D43" s="278"/>
      <c r="E43" s="278"/>
      <c r="F43" s="279"/>
      <c r="G43" s="279"/>
      <c r="H43" s="279"/>
      <c r="I43" s="280">
        <f t="shared" si="0"/>
        <v>0</v>
      </c>
      <c r="J43" s="280" t="str">
        <f t="shared" si="1"/>
        <v/>
      </c>
      <c r="K43" s="281" t="str">
        <f t="shared" si="2"/>
        <v/>
      </c>
      <c r="L43" s="280">
        <f t="shared" si="3"/>
        <v>0</v>
      </c>
      <c r="M43" s="282"/>
      <c r="N43" s="283"/>
      <c r="O43" s="277"/>
    </row>
    <row r="44" spans="1:15" s="220" customFormat="1" x14ac:dyDescent="0.25">
      <c r="A44" s="248">
        <v>24</v>
      </c>
      <c r="B44" s="277"/>
      <c r="C44" s="278"/>
      <c r="D44" s="278"/>
      <c r="E44" s="278"/>
      <c r="F44" s="279"/>
      <c r="G44" s="279"/>
      <c r="H44" s="279"/>
      <c r="I44" s="280">
        <f t="shared" si="0"/>
        <v>0</v>
      </c>
      <c r="J44" s="280" t="str">
        <f t="shared" si="1"/>
        <v/>
      </c>
      <c r="K44" s="281" t="str">
        <f t="shared" si="2"/>
        <v/>
      </c>
      <c r="L44" s="280">
        <f t="shared" si="3"/>
        <v>0</v>
      </c>
      <c r="M44" s="282"/>
      <c r="N44" s="283"/>
      <c r="O44" s="277"/>
    </row>
    <row r="45" spans="1:15" s="220" customFormat="1" x14ac:dyDescent="0.25">
      <c r="A45" s="248">
        <v>25</v>
      </c>
      <c r="B45" s="277"/>
      <c r="C45" s="278"/>
      <c r="D45" s="278"/>
      <c r="E45" s="278"/>
      <c r="F45" s="279"/>
      <c r="G45" s="279"/>
      <c r="H45" s="279"/>
      <c r="I45" s="280">
        <f t="shared" si="0"/>
        <v>0</v>
      </c>
      <c r="J45" s="280" t="str">
        <f t="shared" si="1"/>
        <v/>
      </c>
      <c r="K45" s="281" t="str">
        <f t="shared" si="2"/>
        <v/>
      </c>
      <c r="L45" s="280">
        <f t="shared" si="3"/>
        <v>0</v>
      </c>
      <c r="M45" s="282"/>
      <c r="N45" s="283"/>
      <c r="O45" s="277"/>
    </row>
    <row r="46" spans="1:15" s="220" customFormat="1" x14ac:dyDescent="0.25">
      <c r="A46" s="248">
        <v>26</v>
      </c>
      <c r="B46" s="277"/>
      <c r="C46" s="278"/>
      <c r="D46" s="278"/>
      <c r="E46" s="278"/>
      <c r="F46" s="279"/>
      <c r="G46" s="279"/>
      <c r="H46" s="279"/>
      <c r="I46" s="280">
        <f t="shared" si="0"/>
        <v>0</v>
      </c>
      <c r="J46" s="280" t="str">
        <f t="shared" si="1"/>
        <v/>
      </c>
      <c r="K46" s="281" t="str">
        <f t="shared" si="2"/>
        <v/>
      </c>
      <c r="L46" s="280">
        <f t="shared" si="3"/>
        <v>0</v>
      </c>
      <c r="M46" s="282"/>
      <c r="N46" s="283"/>
      <c r="O46" s="277"/>
    </row>
    <row r="47" spans="1:15" s="220" customFormat="1" ht="15.75" thickBot="1" x14ac:dyDescent="0.3">
      <c r="A47" s="284">
        <v>27</v>
      </c>
      <c r="B47" s="285"/>
      <c r="C47" s="286"/>
      <c r="D47" s="286"/>
      <c r="E47" s="286"/>
      <c r="F47" s="287"/>
      <c r="G47" s="287"/>
      <c r="H47" s="287"/>
      <c r="I47" s="288">
        <f t="shared" si="0"/>
        <v>0</v>
      </c>
      <c r="J47" s="288" t="str">
        <f t="shared" si="1"/>
        <v/>
      </c>
      <c r="K47" s="289" t="str">
        <f t="shared" si="2"/>
        <v/>
      </c>
      <c r="L47" s="288">
        <f t="shared" si="3"/>
        <v>0</v>
      </c>
      <c r="M47" s="290"/>
      <c r="N47" s="291"/>
      <c r="O47" s="285"/>
    </row>
    <row r="48" spans="1:15" s="220" customFormat="1" ht="15.75" thickBot="1" x14ac:dyDescent="0.3">
      <c r="A48" s="292" t="s">
        <v>252</v>
      </c>
      <c r="B48" s="293"/>
      <c r="C48" s="294"/>
      <c r="D48" s="295">
        <f>SUM(D21:D47)</f>
        <v>0</v>
      </c>
      <c r="E48" s="295">
        <f>SUM(E21:E47)</f>
        <v>0</v>
      </c>
      <c r="F48" s="296">
        <f t="shared" ref="F48:L48" si="4">SUM(F21:F47)</f>
        <v>0</v>
      </c>
      <c r="G48" s="296">
        <f t="shared" si="4"/>
        <v>0</v>
      </c>
      <c r="H48" s="296">
        <f t="shared" si="4"/>
        <v>0</v>
      </c>
      <c r="I48" s="295">
        <f t="shared" si="4"/>
        <v>0</v>
      </c>
      <c r="J48" s="295"/>
      <c r="K48" s="295"/>
      <c r="L48" s="295">
        <f t="shared" si="4"/>
        <v>0</v>
      </c>
      <c r="M48" s="294"/>
      <c r="N48" s="294"/>
      <c r="O48" s="293"/>
    </row>
    <row r="49" spans="1:15" s="220" customFormat="1" x14ac:dyDescent="0.25"/>
    <row r="51" spans="1:15" ht="18" thickBot="1" x14ac:dyDescent="0.35">
      <c r="A51" s="297" t="s">
        <v>253</v>
      </c>
      <c r="B51" s="298"/>
      <c r="C51" s="299"/>
      <c r="D51" s="299"/>
      <c r="E51" s="300"/>
      <c r="F51" s="299"/>
      <c r="G51" s="299"/>
      <c r="I51" s="223" t="s">
        <v>217</v>
      </c>
      <c r="J51" s="224"/>
      <c r="K51" s="224"/>
      <c r="L51" s="224"/>
      <c r="M51" s="224"/>
      <c r="N51" s="224"/>
      <c r="O51" s="224"/>
    </row>
    <row r="52" spans="1:15" x14ac:dyDescent="0.25">
      <c r="A52" s="301"/>
      <c r="B52" s="255"/>
      <c r="C52" s="255"/>
      <c r="D52" s="255"/>
      <c r="E52" s="255"/>
      <c r="F52" s="255"/>
      <c r="G52" s="254"/>
      <c r="H52" s="225"/>
      <c r="I52" s="60"/>
      <c r="J52" s="60"/>
      <c r="K52" s="60"/>
      <c r="L52" s="62"/>
      <c r="M52" s="62"/>
      <c r="N52" s="62"/>
      <c r="O52" s="62"/>
    </row>
    <row r="53" spans="1:15" x14ac:dyDescent="0.25">
      <c r="A53" s="302" t="s">
        <v>255</v>
      </c>
      <c r="B53" s="302"/>
      <c r="C53" s="302"/>
      <c r="D53" s="302"/>
      <c r="E53" s="303" t="s">
        <v>256</v>
      </c>
      <c r="F53" s="303"/>
      <c r="G53" s="303"/>
      <c r="H53" s="225"/>
      <c r="I53" s="227"/>
      <c r="J53" s="227"/>
      <c r="K53" s="227"/>
    </row>
    <row r="54" spans="1:15" x14ac:dyDescent="0.25">
      <c r="A54" s="304" t="s">
        <v>237</v>
      </c>
      <c r="B54" s="305"/>
      <c r="C54" s="304">
        <v>2.5</v>
      </c>
      <c r="D54" s="304" t="s">
        <v>257</v>
      </c>
      <c r="E54" s="306" t="s">
        <v>258</v>
      </c>
      <c r="F54" s="161"/>
      <c r="H54" s="225"/>
      <c r="I54" s="227"/>
      <c r="J54" s="227"/>
      <c r="K54" s="227"/>
    </row>
    <row r="55" spans="1:15" x14ac:dyDescent="0.25">
      <c r="A55" s="304" t="s">
        <v>238</v>
      </c>
      <c r="B55" s="305"/>
      <c r="C55" s="304">
        <v>0.66200000000000003</v>
      </c>
      <c r="D55" s="304" t="s">
        <v>257</v>
      </c>
      <c r="E55" s="307" t="s">
        <v>259</v>
      </c>
      <c r="F55" s="161"/>
      <c r="H55" s="225"/>
      <c r="I55" s="227"/>
      <c r="J55" s="227"/>
      <c r="K55" s="227"/>
    </row>
    <row r="56" spans="1:15" x14ac:dyDescent="0.25">
      <c r="A56" s="304" t="s">
        <v>239</v>
      </c>
      <c r="B56" s="305"/>
      <c r="C56" s="304">
        <v>37.49</v>
      </c>
      <c r="D56" s="304" t="s">
        <v>260</v>
      </c>
      <c r="E56" s="307" t="s">
        <v>261</v>
      </c>
      <c r="F56" s="161"/>
      <c r="H56" s="225"/>
      <c r="I56" s="227"/>
      <c r="J56" s="227"/>
      <c r="K56" s="227"/>
    </row>
    <row r="57" spans="1:15" x14ac:dyDescent="0.25">
      <c r="A57" s="308"/>
      <c r="B57" s="309"/>
      <c r="C57" s="304"/>
      <c r="D57" s="304"/>
      <c r="E57" s="309"/>
      <c r="F57" s="161"/>
      <c r="H57" s="225"/>
      <c r="I57" s="219"/>
      <c r="J57" s="219"/>
      <c r="K57" s="219"/>
      <c r="L57" s="220"/>
      <c r="M57" s="220"/>
      <c r="N57" s="220"/>
      <c r="O57" s="220"/>
    </row>
    <row r="58" spans="1:15" x14ac:dyDescent="0.25">
      <c r="A58" s="302" t="s">
        <v>320</v>
      </c>
      <c r="B58" s="303"/>
      <c r="C58" s="303"/>
      <c r="D58" s="303"/>
      <c r="E58" s="303" t="s">
        <v>256</v>
      </c>
      <c r="G58" s="303"/>
      <c r="H58" s="219"/>
      <c r="I58" s="219"/>
      <c r="J58" s="219"/>
      <c r="K58" s="219"/>
      <c r="L58" s="220"/>
      <c r="M58" s="220"/>
      <c r="N58" s="220"/>
      <c r="O58" s="220"/>
    </row>
    <row r="59" spans="1:15" ht="27.75" customHeight="1" x14ac:dyDescent="0.25">
      <c r="A59" s="304" t="s">
        <v>237</v>
      </c>
      <c r="B59" s="304"/>
      <c r="C59" s="304">
        <v>230</v>
      </c>
      <c r="D59" s="304" t="s">
        <v>262</v>
      </c>
      <c r="E59" s="337" t="s">
        <v>263</v>
      </c>
      <c r="F59" s="337"/>
      <c r="G59" s="337"/>
      <c r="H59" s="310"/>
      <c r="I59" s="239"/>
    </row>
    <row r="60" spans="1:15" ht="24" customHeight="1" x14ac:dyDescent="0.25">
      <c r="A60" s="304" t="s">
        <v>238</v>
      </c>
      <c r="B60" s="304"/>
      <c r="C60" s="304">
        <v>99</v>
      </c>
      <c r="D60" s="304" t="s">
        <v>262</v>
      </c>
      <c r="E60" s="333" t="s">
        <v>264</v>
      </c>
      <c r="F60" s="333"/>
      <c r="G60" s="333"/>
      <c r="H60" s="310"/>
      <c r="I60" s="254"/>
    </row>
    <row r="62" spans="1:15" ht="18" thickBot="1" x14ac:dyDescent="0.35">
      <c r="A62" s="223" t="s">
        <v>254</v>
      </c>
      <c r="B62" s="238"/>
      <c r="C62" s="238"/>
      <c r="D62" s="240"/>
      <c r="E62" s="240"/>
      <c r="F62" s="240"/>
      <c r="G62" s="240"/>
      <c r="H62" s="240"/>
      <c r="I62" s="240"/>
      <c r="J62" s="240"/>
      <c r="K62" s="240"/>
      <c r="L62" s="240"/>
      <c r="M62" s="240"/>
      <c r="N62" s="240"/>
      <c r="O62" s="240"/>
    </row>
    <row r="63" spans="1:15" ht="27" customHeight="1" x14ac:dyDescent="0.25">
      <c r="A63" s="311">
        <v>1</v>
      </c>
      <c r="B63" s="334" t="s">
        <v>321</v>
      </c>
      <c r="C63" s="334"/>
      <c r="D63" s="334"/>
      <c r="E63" s="334"/>
      <c r="F63" s="334"/>
      <c r="H63" s="312">
        <v>5</v>
      </c>
      <c r="I63" s="327" t="s">
        <v>322</v>
      </c>
      <c r="J63" s="327"/>
      <c r="K63" s="327"/>
      <c r="L63" s="327"/>
      <c r="M63" s="327"/>
      <c r="N63" s="327"/>
      <c r="O63" s="327"/>
    </row>
    <row r="64" spans="1:15" ht="30.75" customHeight="1" x14ac:dyDescent="0.25">
      <c r="A64" s="311">
        <v>2</v>
      </c>
      <c r="B64" s="323" t="s">
        <v>323</v>
      </c>
      <c r="C64" s="323"/>
      <c r="D64" s="323"/>
      <c r="E64" s="323"/>
      <c r="F64" s="323"/>
      <c r="H64" s="313">
        <v>6</v>
      </c>
      <c r="I64" s="324" t="s">
        <v>324</v>
      </c>
      <c r="J64" s="324"/>
      <c r="K64" s="324"/>
      <c r="L64" s="324"/>
      <c r="M64" s="324"/>
      <c r="N64" s="324"/>
      <c r="O64" s="324"/>
    </row>
    <row r="65" spans="1:15" ht="38.25" customHeight="1" x14ac:dyDescent="0.25">
      <c r="A65" s="314">
        <v>3</v>
      </c>
      <c r="B65" s="326" t="s">
        <v>325</v>
      </c>
      <c r="C65" s="326"/>
      <c r="D65" s="326"/>
      <c r="E65" s="326"/>
      <c r="F65" s="326"/>
      <c r="H65" s="312">
        <v>7</v>
      </c>
      <c r="I65" s="327" t="s">
        <v>326</v>
      </c>
      <c r="J65" s="327"/>
      <c r="K65" s="327"/>
      <c r="L65" s="327"/>
      <c r="M65" s="327"/>
      <c r="N65" s="327"/>
      <c r="O65" s="327"/>
    </row>
    <row r="66" spans="1:15" ht="15" customHeight="1" x14ac:dyDescent="0.25">
      <c r="A66" s="311">
        <v>4</v>
      </c>
      <c r="B66" s="323" t="s">
        <v>327</v>
      </c>
      <c r="C66" s="323"/>
      <c r="D66" s="323"/>
      <c r="E66" s="323"/>
      <c r="F66" s="323"/>
      <c r="H66" s="311"/>
      <c r="I66" s="327"/>
      <c r="J66" s="327"/>
      <c r="K66" s="327"/>
      <c r="L66" s="327"/>
      <c r="M66" s="327"/>
      <c r="N66" s="327"/>
      <c r="O66" s="327"/>
    </row>
    <row r="67" spans="1:15" ht="27" customHeight="1" x14ac:dyDescent="0.25">
      <c r="A67" s="311"/>
      <c r="B67" s="323"/>
      <c r="C67" s="323"/>
      <c r="D67" s="323"/>
      <c r="E67" s="323"/>
      <c r="F67" s="323"/>
      <c r="H67" s="311"/>
      <c r="I67" s="327"/>
      <c r="J67" s="327"/>
      <c r="K67" s="327"/>
      <c r="L67" s="327"/>
      <c r="M67" s="327"/>
      <c r="N67" s="327"/>
      <c r="O67" s="327"/>
    </row>
    <row r="68" spans="1:15" x14ac:dyDescent="0.25">
      <c r="H68" s="311"/>
      <c r="I68" s="325"/>
      <c r="J68" s="325"/>
      <c r="K68" s="325"/>
      <c r="L68" s="325"/>
      <c r="M68" s="325"/>
      <c r="N68" s="325"/>
      <c r="O68" s="325"/>
    </row>
    <row r="69" spans="1:15" x14ac:dyDescent="0.25">
      <c r="A69" s="311"/>
      <c r="B69" s="323"/>
      <c r="C69" s="323"/>
      <c r="D69" s="323"/>
      <c r="E69" s="323"/>
      <c r="F69" s="323"/>
      <c r="H69" s="311"/>
      <c r="I69" s="311"/>
      <c r="J69" s="311"/>
      <c r="K69" s="311"/>
      <c r="L69" s="311"/>
      <c r="M69" s="311"/>
      <c r="N69" s="311"/>
      <c r="O69" s="311"/>
    </row>
    <row r="70" spans="1:15" x14ac:dyDescent="0.25">
      <c r="A70" s="36" t="s">
        <v>65</v>
      </c>
      <c r="B70" s="30"/>
      <c r="C70" s="241"/>
      <c r="D70" s="241"/>
      <c r="E70" s="241"/>
      <c r="F70" s="241"/>
      <c r="I70" s="254"/>
    </row>
    <row r="71" spans="1:15" x14ac:dyDescent="0.25">
      <c r="A71" s="36" t="s">
        <v>12</v>
      </c>
      <c r="B71" s="30"/>
      <c r="C71" s="241"/>
      <c r="D71" s="242"/>
      <c r="E71" s="242"/>
      <c r="F71" s="242"/>
      <c r="I71" s="254"/>
    </row>
    <row r="72" spans="1:15" x14ac:dyDescent="0.25">
      <c r="A72" s="34" t="s">
        <v>9</v>
      </c>
      <c r="B72" s="30" t="s">
        <v>11</v>
      </c>
      <c r="C72" s="241"/>
      <c r="D72" s="242"/>
      <c r="E72" s="242"/>
      <c r="F72" s="242"/>
      <c r="I72" s="254"/>
      <c r="O72" s="255"/>
    </row>
    <row r="73" spans="1:15" x14ac:dyDescent="0.25">
      <c r="A73" s="34" t="s">
        <v>13</v>
      </c>
      <c r="B73" s="34" t="s">
        <v>84</v>
      </c>
    </row>
  </sheetData>
  <sheetProtection password="CC12" sheet="1" objects="1" scenarios="1"/>
  <mergeCells count="32">
    <mergeCell ref="A18:A19"/>
    <mergeCell ref="B18:B19"/>
    <mergeCell ref="C18:C19"/>
    <mergeCell ref="D18:D19"/>
    <mergeCell ref="E18:E19"/>
    <mergeCell ref="G7:I7"/>
    <mergeCell ref="A8:B8"/>
    <mergeCell ref="C8:H8"/>
    <mergeCell ref="C9:H9"/>
    <mergeCell ref="C10:E10"/>
    <mergeCell ref="N18:N19"/>
    <mergeCell ref="B16:H16"/>
    <mergeCell ref="I16:L16"/>
    <mergeCell ref="E60:G60"/>
    <mergeCell ref="B63:F63"/>
    <mergeCell ref="I63:O63"/>
    <mergeCell ref="O18:O19"/>
    <mergeCell ref="E59:G59"/>
    <mergeCell ref="M16:N16"/>
    <mergeCell ref="F18:H18"/>
    <mergeCell ref="I18:L18"/>
    <mergeCell ref="M18:M19"/>
    <mergeCell ref="B64:F64"/>
    <mergeCell ref="I64:O64"/>
    <mergeCell ref="I68:O68"/>
    <mergeCell ref="B69:F69"/>
    <mergeCell ref="B65:F65"/>
    <mergeCell ref="I65:O65"/>
    <mergeCell ref="B66:F66"/>
    <mergeCell ref="I66:O66"/>
    <mergeCell ref="B67:F67"/>
    <mergeCell ref="I67:O67"/>
  </mergeCells>
  <dataValidations disablePrompts="1" count="1">
    <dataValidation type="list" errorStyle="information" allowBlank="1" showInputMessage="1" showErrorMessage="1" error="Vælg venligst ja eller nej fra rullelisten" sqref="N21:N47" xr:uid="{00000000-0002-0000-0300-000000000000}">
      <formula1>$A$72:$A$73</formula1>
    </dataValidation>
  </dataValidations>
  <pageMargins left="0.70866141732283472" right="0.70866141732283472" top="0.74803149606299213" bottom="0.74803149606299213" header="0.31496062992125984" footer="0.31496062992125984"/>
  <pageSetup paperSize="8" orientation="landscape" r:id="rId1"/>
  <headerFooter>
    <oddHeader>&amp;L&amp;10Bygningsfornyelse, version 26.06.2018&amp;C&amp;10Dokumentation for Miljø i Byggeri og Anlæg 2016&amp;R&amp;10Side &amp;P/&amp;N</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499984740745262"/>
  </sheetPr>
  <dimension ref="A1:O144"/>
  <sheetViews>
    <sheetView showGridLines="0" view="pageLayout" topLeftCell="A10" zoomScaleNormal="100" zoomScaleSheetLayoutView="70" workbookViewId="0">
      <selection activeCell="C3" sqref="C3:J3"/>
    </sheetView>
  </sheetViews>
  <sheetFormatPr defaultColWidth="9.140625" defaultRowHeight="12.75" x14ac:dyDescent="0.2"/>
  <cols>
    <col min="1" max="1" width="19.5703125" style="50" customWidth="1"/>
    <col min="2" max="2" width="19.7109375" style="55" customWidth="1"/>
    <col min="3" max="3" width="8.42578125" style="47" customWidth="1"/>
    <col min="4" max="4" width="9" style="47" customWidth="1"/>
    <col min="5" max="5" width="10.28515625" style="47" customWidth="1"/>
    <col min="6" max="6" width="7" style="47" customWidth="1"/>
    <col min="7" max="7" width="7.7109375" style="47" customWidth="1"/>
    <col min="8" max="8" width="6.42578125" style="47" customWidth="1"/>
    <col min="9" max="9" width="5.85546875" style="47" customWidth="1"/>
    <col min="10" max="10" width="10.7109375" style="47" customWidth="1"/>
    <col min="11" max="11" width="26.7109375" style="55" customWidth="1"/>
    <col min="12" max="12" width="40.140625" style="55" customWidth="1"/>
    <col min="13" max="13" width="21.140625" style="55" customWidth="1"/>
    <col min="14" max="14" width="3.7109375" style="49" customWidth="1"/>
    <col min="15" max="15" width="37.42578125" style="48" customWidth="1"/>
    <col min="16" max="17" width="14.7109375" style="49" customWidth="1"/>
    <col min="18" max="16384" width="9.140625" style="49"/>
  </cols>
  <sheetData>
    <row r="1" spans="1:15" s="46" customFormat="1" ht="67.5" customHeight="1" x14ac:dyDescent="0.25">
      <c r="A1" s="78" t="s">
        <v>175</v>
      </c>
      <c r="B1" s="79"/>
      <c r="C1" s="79"/>
      <c r="D1" s="79"/>
      <c r="E1" s="79"/>
      <c r="F1" s="79"/>
      <c r="G1" s="79"/>
      <c r="H1" s="79"/>
      <c r="I1" s="79"/>
      <c r="J1" s="79"/>
      <c r="K1" s="79"/>
      <c r="L1" s="79"/>
      <c r="M1" s="79"/>
    </row>
    <row r="2" spans="1:15" s="147" customFormat="1" x14ac:dyDescent="0.2">
      <c r="A2" s="322" t="s">
        <v>312</v>
      </c>
      <c r="B2" s="322"/>
      <c r="C2" s="350">
        <f>'2.Projektinfo'!C11</f>
        <v>0</v>
      </c>
      <c r="D2" s="350"/>
      <c r="E2" s="350"/>
      <c r="F2" s="350"/>
      <c r="G2" s="350"/>
      <c r="H2" s="350"/>
      <c r="I2" s="350"/>
      <c r="J2" s="350"/>
    </row>
    <row r="3" spans="1:15" s="147" customFormat="1" x14ac:dyDescent="0.2">
      <c r="A3" s="322" t="s">
        <v>214</v>
      </c>
      <c r="B3" s="322"/>
      <c r="C3" s="350">
        <f>'2.Projektinfo'!C17</f>
        <v>0</v>
      </c>
      <c r="D3" s="350"/>
      <c r="E3" s="350"/>
      <c r="F3" s="350"/>
      <c r="G3" s="350"/>
      <c r="H3" s="350"/>
      <c r="I3" s="350"/>
      <c r="J3" s="350"/>
    </row>
    <row r="4" spans="1:15" s="147" customFormat="1" x14ac:dyDescent="0.2">
      <c r="A4" s="322" t="s">
        <v>313</v>
      </c>
      <c r="B4" s="322"/>
      <c r="C4" s="351">
        <f t="shared" ref="C4" ca="1" si="0">NOW()</f>
        <v>44162.463563888887</v>
      </c>
      <c r="D4" s="351"/>
      <c r="E4" s="351"/>
      <c r="F4" s="351"/>
      <c r="G4" s="351"/>
      <c r="H4" s="351"/>
      <c r="I4" s="351"/>
      <c r="J4" s="351"/>
    </row>
    <row r="5" spans="1:15" s="210" customFormat="1" ht="14.1" customHeight="1" thickBot="1" x14ac:dyDescent="0.25">
      <c r="A5" s="353"/>
      <c r="B5" s="353"/>
      <c r="C5" s="353"/>
      <c r="D5" s="213"/>
      <c r="E5" s="212"/>
    </row>
    <row r="6" spans="1:15" ht="15.75" customHeight="1" x14ac:dyDescent="0.2">
      <c r="A6" s="142" t="s">
        <v>91</v>
      </c>
      <c r="B6" s="143" t="s">
        <v>92</v>
      </c>
      <c r="C6" s="354" t="s">
        <v>93</v>
      </c>
      <c r="D6" s="355"/>
      <c r="E6" s="355"/>
      <c r="F6" s="355"/>
      <c r="G6" s="356"/>
      <c r="H6" s="357" t="s">
        <v>94</v>
      </c>
      <c r="I6" s="358"/>
      <c r="J6" s="359"/>
      <c r="K6" s="348" t="s">
        <v>95</v>
      </c>
      <c r="L6" s="346" t="s">
        <v>96</v>
      </c>
      <c r="M6" s="348" t="s">
        <v>97</v>
      </c>
      <c r="N6" s="47"/>
    </row>
    <row r="7" spans="1:15" s="52" customFormat="1" ht="31.5" customHeight="1" thickBot="1" x14ac:dyDescent="0.25">
      <c r="A7" s="144"/>
      <c r="B7" s="145"/>
      <c r="C7" s="80" t="s">
        <v>98</v>
      </c>
      <c r="D7" s="81" t="s">
        <v>99</v>
      </c>
      <c r="E7" s="81" t="s">
        <v>100</v>
      </c>
      <c r="F7" s="81" t="s">
        <v>101</v>
      </c>
      <c r="G7" s="82" t="s">
        <v>102</v>
      </c>
      <c r="H7" s="83" t="s">
        <v>103</v>
      </c>
      <c r="I7" s="84" t="s">
        <v>104</v>
      </c>
      <c r="J7" s="85" t="s">
        <v>105</v>
      </c>
      <c r="K7" s="349"/>
      <c r="L7" s="347"/>
      <c r="M7" s="349"/>
      <c r="N7" s="50"/>
      <c r="O7" s="51"/>
    </row>
    <row r="8" spans="1:15" s="53" customFormat="1" ht="92.25" customHeight="1" thickBot="1" x14ac:dyDescent="0.25">
      <c r="A8" s="146" t="s">
        <v>165</v>
      </c>
      <c r="B8" s="146" t="s">
        <v>166</v>
      </c>
      <c r="C8" s="360" t="s">
        <v>167</v>
      </c>
      <c r="D8" s="360"/>
      <c r="E8" s="360"/>
      <c r="F8" s="360"/>
      <c r="G8" s="360"/>
      <c r="H8" s="360" t="s">
        <v>106</v>
      </c>
      <c r="I8" s="360"/>
      <c r="J8" s="360"/>
      <c r="K8" s="86" t="s">
        <v>164</v>
      </c>
      <c r="L8" s="87" t="s">
        <v>342</v>
      </c>
      <c r="M8" s="86" t="s">
        <v>107</v>
      </c>
      <c r="O8" s="54"/>
    </row>
    <row r="9" spans="1:15" s="91" customFormat="1" ht="13.5" thickBot="1" x14ac:dyDescent="0.25">
      <c r="A9" s="88" t="s">
        <v>108</v>
      </c>
      <c r="B9" s="89"/>
      <c r="C9" s="89"/>
      <c r="D9" s="89"/>
      <c r="E9" s="89"/>
      <c r="F9" s="89"/>
      <c r="G9" s="89"/>
      <c r="H9" s="89"/>
      <c r="I9" s="89"/>
      <c r="J9" s="89"/>
      <c r="K9" s="90"/>
      <c r="L9" s="90"/>
      <c r="M9" s="90"/>
      <c r="O9" s="92"/>
    </row>
    <row r="10" spans="1:15" s="98" customFormat="1" x14ac:dyDescent="0.2">
      <c r="A10" s="361" t="s">
        <v>109</v>
      </c>
      <c r="B10" s="93"/>
      <c r="C10" s="94"/>
      <c r="D10" s="95"/>
      <c r="E10" s="95"/>
      <c r="F10" s="95"/>
      <c r="G10" s="96"/>
      <c r="H10" s="94"/>
      <c r="I10" s="95"/>
      <c r="J10" s="96"/>
      <c r="K10" s="97"/>
      <c r="L10" s="97"/>
      <c r="M10" s="97"/>
      <c r="O10" s="99"/>
    </row>
    <row r="11" spans="1:15" s="98" customFormat="1" x14ac:dyDescent="0.2">
      <c r="A11" s="352"/>
      <c r="B11" s="100"/>
      <c r="C11" s="101"/>
      <c r="D11" s="102"/>
      <c r="E11" s="102"/>
      <c r="F11" s="102"/>
      <c r="G11" s="103"/>
      <c r="H11" s="101"/>
      <c r="I11" s="102"/>
      <c r="J11" s="103"/>
      <c r="K11" s="104"/>
      <c r="L11" s="104"/>
      <c r="M11" s="104"/>
      <c r="O11" s="99"/>
    </row>
    <row r="12" spans="1:15" s="98" customFormat="1" x14ac:dyDescent="0.2">
      <c r="A12" s="352"/>
      <c r="B12" s="100"/>
      <c r="C12" s="101"/>
      <c r="D12" s="102"/>
      <c r="E12" s="102"/>
      <c r="F12" s="102"/>
      <c r="G12" s="103"/>
      <c r="H12" s="101"/>
      <c r="I12" s="102"/>
      <c r="J12" s="103"/>
      <c r="K12" s="104"/>
      <c r="L12" s="104"/>
      <c r="M12" s="104"/>
      <c r="O12" s="99"/>
    </row>
    <row r="13" spans="1:15" s="98" customFormat="1" x14ac:dyDescent="0.2">
      <c r="A13" s="352" t="s">
        <v>110</v>
      </c>
      <c r="B13" s="103"/>
      <c r="C13" s="101"/>
      <c r="D13" s="102"/>
      <c r="E13" s="102"/>
      <c r="F13" s="102"/>
      <c r="G13" s="103"/>
      <c r="H13" s="101"/>
      <c r="I13" s="102"/>
      <c r="J13" s="103"/>
      <c r="K13" s="105"/>
      <c r="L13" s="105"/>
      <c r="M13" s="105"/>
      <c r="O13" s="106"/>
    </row>
    <row r="14" spans="1:15" s="98" customFormat="1" x14ac:dyDescent="0.2">
      <c r="A14" s="352"/>
      <c r="B14" s="100"/>
      <c r="C14" s="101"/>
      <c r="D14" s="102"/>
      <c r="E14" s="102"/>
      <c r="F14" s="102"/>
      <c r="G14" s="103"/>
      <c r="H14" s="101"/>
      <c r="I14" s="102"/>
      <c r="J14" s="103"/>
      <c r="K14" s="104"/>
      <c r="L14" s="104"/>
      <c r="M14" s="104"/>
      <c r="O14" s="99"/>
    </row>
    <row r="15" spans="1:15" s="98" customFormat="1" x14ac:dyDescent="0.2">
      <c r="A15" s="352"/>
      <c r="B15" s="100"/>
      <c r="C15" s="101"/>
      <c r="D15" s="102"/>
      <c r="E15" s="102"/>
      <c r="F15" s="102"/>
      <c r="G15" s="103"/>
      <c r="H15" s="101"/>
      <c r="I15" s="102"/>
      <c r="J15" s="103"/>
      <c r="K15" s="104"/>
      <c r="L15" s="104"/>
      <c r="M15" s="104"/>
      <c r="O15" s="99"/>
    </row>
    <row r="16" spans="1:15" s="98" customFormat="1" x14ac:dyDescent="0.2">
      <c r="A16" s="352" t="s">
        <v>111</v>
      </c>
      <c r="B16" s="103"/>
      <c r="C16" s="101"/>
      <c r="D16" s="102"/>
      <c r="E16" s="102"/>
      <c r="F16" s="102"/>
      <c r="G16" s="103"/>
      <c r="H16" s="101"/>
      <c r="I16" s="102"/>
      <c r="J16" s="103"/>
      <c r="K16" s="105"/>
      <c r="L16" s="105"/>
      <c r="M16" s="105"/>
      <c r="O16" s="106"/>
    </row>
    <row r="17" spans="1:15" s="98" customFormat="1" x14ac:dyDescent="0.2">
      <c r="A17" s="352"/>
      <c r="B17" s="100"/>
      <c r="C17" s="101"/>
      <c r="D17" s="102"/>
      <c r="E17" s="102"/>
      <c r="F17" s="102"/>
      <c r="G17" s="103"/>
      <c r="H17" s="101"/>
      <c r="I17" s="102"/>
      <c r="J17" s="103"/>
      <c r="K17" s="104"/>
      <c r="L17" s="104"/>
      <c r="M17" s="104"/>
      <c r="O17" s="99"/>
    </row>
    <row r="18" spans="1:15" s="98" customFormat="1" x14ac:dyDescent="0.2">
      <c r="A18" s="352"/>
      <c r="B18" s="100"/>
      <c r="C18" s="101"/>
      <c r="D18" s="102"/>
      <c r="E18" s="102"/>
      <c r="F18" s="102"/>
      <c r="G18" s="103"/>
      <c r="H18" s="101"/>
      <c r="I18" s="102"/>
      <c r="J18" s="103"/>
      <c r="K18" s="104"/>
      <c r="L18" s="104"/>
      <c r="M18" s="104"/>
      <c r="O18" s="99"/>
    </row>
    <row r="19" spans="1:15" s="98" customFormat="1" x14ac:dyDescent="0.2">
      <c r="A19" s="352" t="s">
        <v>112</v>
      </c>
      <c r="B19" s="103"/>
      <c r="C19" s="101"/>
      <c r="D19" s="102"/>
      <c r="E19" s="102"/>
      <c r="F19" s="102"/>
      <c r="G19" s="103"/>
      <c r="H19" s="101"/>
      <c r="I19" s="102"/>
      <c r="J19" s="103"/>
      <c r="K19" s="105"/>
      <c r="L19" s="105"/>
      <c r="M19" s="105"/>
      <c r="O19" s="106"/>
    </row>
    <row r="20" spans="1:15" s="98" customFormat="1" x14ac:dyDescent="0.2">
      <c r="A20" s="352"/>
      <c r="B20" s="100"/>
      <c r="C20" s="101"/>
      <c r="D20" s="102"/>
      <c r="E20" s="102"/>
      <c r="F20" s="102"/>
      <c r="G20" s="103"/>
      <c r="H20" s="101"/>
      <c r="I20" s="102"/>
      <c r="J20" s="103"/>
      <c r="K20" s="104"/>
      <c r="L20" s="104"/>
      <c r="M20" s="104"/>
      <c r="O20" s="99"/>
    </row>
    <row r="21" spans="1:15" s="98" customFormat="1" x14ac:dyDescent="0.2">
      <c r="A21" s="352"/>
      <c r="B21" s="100"/>
      <c r="C21" s="101"/>
      <c r="D21" s="102"/>
      <c r="E21" s="102"/>
      <c r="F21" s="102"/>
      <c r="G21" s="103"/>
      <c r="H21" s="101"/>
      <c r="I21" s="102"/>
      <c r="J21" s="103"/>
      <c r="K21" s="104"/>
      <c r="L21" s="104"/>
      <c r="M21" s="104"/>
      <c r="O21" s="99"/>
    </row>
    <row r="22" spans="1:15" s="98" customFormat="1" x14ac:dyDescent="0.2">
      <c r="A22" s="352" t="s">
        <v>113</v>
      </c>
      <c r="B22" s="100"/>
      <c r="C22" s="101"/>
      <c r="D22" s="102"/>
      <c r="E22" s="102"/>
      <c r="F22" s="102"/>
      <c r="G22" s="103"/>
      <c r="H22" s="101"/>
      <c r="I22" s="102"/>
      <c r="J22" s="103"/>
      <c r="K22" s="104"/>
      <c r="L22" s="104"/>
      <c r="M22" s="104"/>
      <c r="O22" s="99"/>
    </row>
    <row r="23" spans="1:15" s="98" customFormat="1" x14ac:dyDescent="0.2">
      <c r="A23" s="352"/>
      <c r="B23" s="100"/>
      <c r="C23" s="101"/>
      <c r="D23" s="102"/>
      <c r="E23" s="102"/>
      <c r="F23" s="102"/>
      <c r="G23" s="103"/>
      <c r="H23" s="101"/>
      <c r="I23" s="102"/>
      <c r="J23" s="103"/>
      <c r="K23" s="104"/>
      <c r="L23" s="104"/>
      <c r="M23" s="104"/>
      <c r="O23" s="99"/>
    </row>
    <row r="24" spans="1:15" s="98" customFormat="1" x14ac:dyDescent="0.2">
      <c r="A24" s="352"/>
      <c r="B24" s="100"/>
      <c r="C24" s="101"/>
      <c r="D24" s="102"/>
      <c r="E24" s="102"/>
      <c r="F24" s="102"/>
      <c r="G24" s="103"/>
      <c r="H24" s="101"/>
      <c r="I24" s="102"/>
      <c r="J24" s="103"/>
      <c r="K24" s="104"/>
      <c r="L24" s="104"/>
      <c r="M24" s="104"/>
      <c r="O24" s="99"/>
    </row>
    <row r="25" spans="1:15" s="98" customFormat="1" ht="51" x14ac:dyDescent="0.2">
      <c r="A25" s="352" t="s">
        <v>114</v>
      </c>
      <c r="B25" s="100" t="s">
        <v>115</v>
      </c>
      <c r="C25" s="101"/>
      <c r="D25" s="102"/>
      <c r="E25" s="102"/>
      <c r="F25" s="102"/>
      <c r="G25" s="103"/>
      <c r="H25" s="101" t="s">
        <v>116</v>
      </c>
      <c r="I25" s="102"/>
      <c r="J25" s="103"/>
      <c r="K25" s="104"/>
      <c r="L25" s="104"/>
      <c r="M25" s="104"/>
      <c r="O25" s="99"/>
    </row>
    <row r="26" spans="1:15" s="98" customFormat="1" ht="51" x14ac:dyDescent="0.2">
      <c r="A26" s="352"/>
      <c r="B26" s="100" t="s">
        <v>117</v>
      </c>
      <c r="C26" s="101"/>
      <c r="D26" s="102"/>
      <c r="E26" s="102"/>
      <c r="F26" s="102"/>
      <c r="G26" s="103"/>
      <c r="H26" s="101" t="s">
        <v>116</v>
      </c>
      <c r="I26" s="102"/>
      <c r="J26" s="103"/>
      <c r="K26" s="104"/>
      <c r="L26" s="104"/>
      <c r="M26" s="104"/>
      <c r="O26" s="99"/>
    </row>
    <row r="27" spans="1:15" s="98" customFormat="1" ht="38.25" x14ac:dyDescent="0.2">
      <c r="A27" s="352"/>
      <c r="B27" s="100" t="s">
        <v>118</v>
      </c>
      <c r="C27" s="101"/>
      <c r="D27" s="102"/>
      <c r="E27" s="102"/>
      <c r="F27" s="102"/>
      <c r="G27" s="103"/>
      <c r="H27" s="101"/>
      <c r="I27" s="102" t="s">
        <v>119</v>
      </c>
      <c r="J27" s="103"/>
      <c r="K27" s="104"/>
      <c r="L27" s="104"/>
      <c r="M27" s="104"/>
      <c r="O27" s="99"/>
    </row>
    <row r="28" spans="1:15" s="98" customFormat="1" ht="38.25" x14ac:dyDescent="0.2">
      <c r="A28" s="352"/>
      <c r="B28" s="100" t="s">
        <v>120</v>
      </c>
      <c r="C28" s="101"/>
      <c r="D28" s="102"/>
      <c r="E28" s="102"/>
      <c r="F28" s="102"/>
      <c r="G28" s="103"/>
      <c r="H28" s="101"/>
      <c r="I28" s="102" t="s">
        <v>121</v>
      </c>
      <c r="J28" s="103" t="s">
        <v>121</v>
      </c>
      <c r="K28" s="104" t="s">
        <v>122</v>
      </c>
      <c r="L28" s="104"/>
      <c r="M28" s="104"/>
      <c r="O28" s="99"/>
    </row>
    <row r="29" spans="1:15" s="98" customFormat="1" ht="25.5" x14ac:dyDescent="0.2">
      <c r="A29" s="352"/>
      <c r="B29" s="100" t="s">
        <v>123</v>
      </c>
      <c r="C29" s="101"/>
      <c r="D29" s="102"/>
      <c r="E29" s="102"/>
      <c r="F29" s="102"/>
      <c r="G29" s="103"/>
      <c r="H29" s="101"/>
      <c r="I29" s="102"/>
      <c r="J29" s="103" t="s">
        <v>119</v>
      </c>
      <c r="K29" s="104"/>
      <c r="L29" s="104"/>
      <c r="M29" s="104"/>
      <c r="O29" s="99"/>
    </row>
    <row r="30" spans="1:15" s="98" customFormat="1" ht="51" x14ac:dyDescent="0.2">
      <c r="A30" s="352"/>
      <c r="B30" s="100" t="s">
        <v>124</v>
      </c>
      <c r="C30" s="101"/>
      <c r="D30" s="102"/>
      <c r="E30" s="102"/>
      <c r="F30" s="102"/>
      <c r="G30" s="103"/>
      <c r="H30" s="101"/>
      <c r="I30" s="102" t="s">
        <v>125</v>
      </c>
      <c r="J30" s="103" t="s">
        <v>126</v>
      </c>
      <c r="K30" s="104" t="s">
        <v>127</v>
      </c>
      <c r="L30" s="104"/>
      <c r="M30" s="104"/>
      <c r="O30" s="99"/>
    </row>
    <row r="31" spans="1:15" s="98" customFormat="1" ht="30" customHeight="1" x14ac:dyDescent="0.2">
      <c r="A31" s="352" t="s">
        <v>128</v>
      </c>
      <c r="B31" s="103"/>
      <c r="C31" s="101"/>
      <c r="D31" s="102"/>
      <c r="E31" s="102"/>
      <c r="F31" s="102"/>
      <c r="G31" s="103"/>
      <c r="H31" s="101"/>
      <c r="I31" s="102"/>
      <c r="J31" s="103"/>
      <c r="K31" s="105"/>
      <c r="L31" s="105"/>
      <c r="M31" s="105"/>
      <c r="O31" s="106"/>
    </row>
    <row r="32" spans="1:15" s="98" customFormat="1" x14ac:dyDescent="0.2">
      <c r="A32" s="352"/>
      <c r="B32" s="100"/>
      <c r="C32" s="101"/>
      <c r="D32" s="102"/>
      <c r="E32" s="102"/>
      <c r="F32" s="102"/>
      <c r="G32" s="103"/>
      <c r="H32" s="101"/>
      <c r="I32" s="102"/>
      <c r="J32" s="103"/>
      <c r="K32" s="104"/>
      <c r="L32" s="104"/>
      <c r="M32" s="104"/>
      <c r="O32" s="99"/>
    </row>
    <row r="33" spans="1:15" s="98" customFormat="1" ht="13.5" thickBot="1" x14ac:dyDescent="0.25">
      <c r="A33" s="362"/>
      <c r="B33" s="107"/>
      <c r="C33" s="108"/>
      <c r="D33" s="109"/>
      <c r="E33" s="109"/>
      <c r="F33" s="109"/>
      <c r="G33" s="110"/>
      <c r="H33" s="108"/>
      <c r="I33" s="109"/>
      <c r="J33" s="110"/>
      <c r="K33" s="111"/>
      <c r="L33" s="111"/>
      <c r="M33" s="111"/>
      <c r="O33" s="99"/>
    </row>
    <row r="34" spans="1:15" s="98" customFormat="1" ht="13.5" thickBot="1" x14ac:dyDescent="0.25">
      <c r="A34" s="363" t="s">
        <v>129</v>
      </c>
      <c r="B34" s="364"/>
      <c r="C34" s="112"/>
      <c r="D34" s="112"/>
      <c r="E34" s="112"/>
      <c r="F34" s="112"/>
      <c r="G34" s="112"/>
      <c r="H34" s="112"/>
      <c r="I34" s="112"/>
      <c r="J34" s="112"/>
      <c r="K34" s="113"/>
      <c r="L34" s="113"/>
      <c r="M34" s="113"/>
    </row>
    <row r="35" spans="1:15" s="98" customFormat="1" ht="26.25" customHeight="1" x14ac:dyDescent="0.2">
      <c r="A35" s="361" t="s">
        <v>130</v>
      </c>
      <c r="B35" s="96"/>
      <c r="C35" s="114"/>
      <c r="D35" s="95"/>
      <c r="E35" s="95"/>
      <c r="F35" s="95"/>
      <c r="G35" s="115"/>
      <c r="H35" s="94"/>
      <c r="I35" s="95"/>
      <c r="J35" s="96"/>
      <c r="K35" s="116"/>
      <c r="L35" s="116"/>
      <c r="M35" s="116"/>
    </row>
    <row r="36" spans="1:15" s="98" customFormat="1" x14ac:dyDescent="0.2">
      <c r="A36" s="352"/>
      <c r="B36" s="103"/>
      <c r="C36" s="117"/>
      <c r="D36" s="102"/>
      <c r="E36" s="102"/>
      <c r="F36" s="102"/>
      <c r="G36" s="118"/>
      <c r="H36" s="101"/>
      <c r="I36" s="102"/>
      <c r="J36" s="103"/>
      <c r="K36" s="119"/>
      <c r="L36" s="119"/>
      <c r="M36" s="119"/>
    </row>
    <row r="37" spans="1:15" s="98" customFormat="1" x14ac:dyDescent="0.2">
      <c r="A37" s="352"/>
      <c r="B37" s="103"/>
      <c r="C37" s="117"/>
      <c r="D37" s="102"/>
      <c r="E37" s="102"/>
      <c r="F37" s="102"/>
      <c r="G37" s="118"/>
      <c r="H37" s="101"/>
      <c r="I37" s="102"/>
      <c r="J37" s="103"/>
      <c r="K37" s="119"/>
      <c r="L37" s="119"/>
      <c r="M37" s="119"/>
    </row>
    <row r="38" spans="1:15" s="98" customFormat="1" ht="45" customHeight="1" x14ac:dyDescent="0.2">
      <c r="A38" s="352" t="s">
        <v>131</v>
      </c>
      <c r="B38" s="103"/>
      <c r="C38" s="117"/>
      <c r="D38" s="102"/>
      <c r="E38" s="102"/>
      <c r="F38" s="102"/>
      <c r="G38" s="118"/>
      <c r="H38" s="101"/>
      <c r="I38" s="102"/>
      <c r="J38" s="103"/>
      <c r="K38" s="119"/>
      <c r="L38" s="119"/>
      <c r="M38" s="119"/>
      <c r="O38" s="106"/>
    </row>
    <row r="39" spans="1:15" s="98" customFormat="1" x14ac:dyDescent="0.2">
      <c r="A39" s="352"/>
      <c r="B39" s="103"/>
      <c r="C39" s="117"/>
      <c r="D39" s="102"/>
      <c r="E39" s="102"/>
      <c r="F39" s="102"/>
      <c r="G39" s="118"/>
      <c r="H39" s="101"/>
      <c r="I39" s="102"/>
      <c r="J39" s="103"/>
      <c r="K39" s="119"/>
      <c r="L39" s="119"/>
      <c r="M39" s="119"/>
    </row>
    <row r="40" spans="1:15" s="98" customFormat="1" x14ac:dyDescent="0.2">
      <c r="A40" s="352"/>
      <c r="B40" s="103"/>
      <c r="C40" s="117"/>
      <c r="D40" s="102"/>
      <c r="E40" s="102"/>
      <c r="F40" s="102"/>
      <c r="G40" s="118"/>
      <c r="H40" s="101"/>
      <c r="I40" s="102"/>
      <c r="J40" s="103"/>
      <c r="K40" s="119"/>
      <c r="L40" s="119"/>
      <c r="M40" s="119"/>
    </row>
    <row r="41" spans="1:15" s="98" customFormat="1" ht="30" customHeight="1" x14ac:dyDescent="0.2">
      <c r="A41" s="352" t="s">
        <v>132</v>
      </c>
      <c r="B41" s="103"/>
      <c r="C41" s="117"/>
      <c r="D41" s="102"/>
      <c r="E41" s="102"/>
      <c r="F41" s="102"/>
      <c r="G41" s="118"/>
      <c r="H41" s="101"/>
      <c r="I41" s="102"/>
      <c r="J41" s="103"/>
      <c r="K41" s="119"/>
      <c r="L41" s="119"/>
      <c r="M41" s="119"/>
      <c r="O41" s="106"/>
    </row>
    <row r="42" spans="1:15" s="98" customFormat="1" x14ac:dyDescent="0.2">
      <c r="A42" s="352"/>
      <c r="B42" s="103"/>
      <c r="C42" s="117"/>
      <c r="D42" s="102"/>
      <c r="E42" s="102"/>
      <c r="F42" s="102"/>
      <c r="G42" s="118"/>
      <c r="H42" s="101"/>
      <c r="I42" s="102"/>
      <c r="J42" s="103"/>
      <c r="K42" s="119"/>
      <c r="L42" s="119"/>
      <c r="M42" s="119"/>
    </row>
    <row r="43" spans="1:15" s="98" customFormat="1" x14ac:dyDescent="0.2">
      <c r="A43" s="352"/>
      <c r="B43" s="103"/>
      <c r="C43" s="117"/>
      <c r="D43" s="102"/>
      <c r="E43" s="102"/>
      <c r="F43" s="102"/>
      <c r="G43" s="118"/>
      <c r="H43" s="101"/>
      <c r="I43" s="102"/>
      <c r="J43" s="103"/>
      <c r="K43" s="119"/>
      <c r="L43" s="119"/>
      <c r="M43" s="119"/>
    </row>
    <row r="44" spans="1:15" s="98" customFormat="1" ht="45" customHeight="1" x14ac:dyDescent="0.2">
      <c r="A44" s="352" t="s">
        <v>133</v>
      </c>
      <c r="B44" s="103"/>
      <c r="C44" s="117"/>
      <c r="D44" s="102"/>
      <c r="E44" s="102"/>
      <c r="F44" s="102"/>
      <c r="G44" s="118"/>
      <c r="H44" s="101"/>
      <c r="I44" s="102"/>
      <c r="J44" s="103"/>
      <c r="K44" s="119"/>
      <c r="L44" s="119"/>
      <c r="M44" s="119"/>
      <c r="O44" s="106"/>
    </row>
    <row r="45" spans="1:15" s="98" customFormat="1" x14ac:dyDescent="0.2">
      <c r="A45" s="352"/>
      <c r="B45" s="103"/>
      <c r="C45" s="117"/>
      <c r="D45" s="102"/>
      <c r="E45" s="102"/>
      <c r="F45" s="102"/>
      <c r="G45" s="118"/>
      <c r="H45" s="101"/>
      <c r="I45" s="102"/>
      <c r="J45" s="103"/>
      <c r="K45" s="119"/>
      <c r="L45" s="119"/>
      <c r="M45" s="119"/>
    </row>
    <row r="46" spans="1:15" s="98" customFormat="1" x14ac:dyDescent="0.2">
      <c r="A46" s="352"/>
      <c r="B46" s="103"/>
      <c r="C46" s="117"/>
      <c r="D46" s="102"/>
      <c r="E46" s="102"/>
      <c r="F46" s="102"/>
      <c r="G46" s="118"/>
      <c r="H46" s="101"/>
      <c r="I46" s="102"/>
      <c r="J46" s="103"/>
      <c r="K46" s="119"/>
      <c r="L46" s="119"/>
      <c r="M46" s="119"/>
    </row>
    <row r="47" spans="1:15" s="98" customFormat="1" x14ac:dyDescent="0.2">
      <c r="A47" s="352" t="s">
        <v>134</v>
      </c>
      <c r="B47" s="103"/>
      <c r="C47" s="117"/>
      <c r="D47" s="102"/>
      <c r="E47" s="102"/>
      <c r="F47" s="102"/>
      <c r="G47" s="118"/>
      <c r="H47" s="101"/>
      <c r="I47" s="102"/>
      <c r="J47" s="103"/>
      <c r="K47" s="119"/>
      <c r="L47" s="119"/>
      <c r="M47" s="119"/>
      <c r="O47" s="106"/>
    </row>
    <row r="48" spans="1:15" s="98" customFormat="1" x14ac:dyDescent="0.2">
      <c r="A48" s="352"/>
      <c r="B48" s="103"/>
      <c r="C48" s="117"/>
      <c r="D48" s="102"/>
      <c r="E48" s="102"/>
      <c r="F48" s="102"/>
      <c r="G48" s="118"/>
      <c r="H48" s="101"/>
      <c r="I48" s="102"/>
      <c r="J48" s="103"/>
      <c r="K48" s="119"/>
      <c r="L48" s="119"/>
      <c r="M48" s="119"/>
    </row>
    <row r="49" spans="1:15" s="98" customFormat="1" x14ac:dyDescent="0.2">
      <c r="A49" s="352"/>
      <c r="B49" s="103"/>
      <c r="C49" s="117"/>
      <c r="D49" s="102"/>
      <c r="E49" s="102"/>
      <c r="F49" s="102"/>
      <c r="G49" s="118"/>
      <c r="H49" s="101"/>
      <c r="I49" s="102"/>
      <c r="J49" s="103"/>
      <c r="K49" s="119"/>
      <c r="L49" s="119"/>
      <c r="M49" s="119"/>
    </row>
    <row r="50" spans="1:15" s="98" customFormat="1" ht="45" customHeight="1" x14ac:dyDescent="0.2">
      <c r="A50" s="352" t="s">
        <v>135</v>
      </c>
      <c r="B50" s="103"/>
      <c r="C50" s="117"/>
      <c r="D50" s="102"/>
      <c r="E50" s="102"/>
      <c r="F50" s="102"/>
      <c r="G50" s="118"/>
      <c r="H50" s="101"/>
      <c r="I50" s="102"/>
      <c r="J50" s="103"/>
      <c r="K50" s="119"/>
      <c r="L50" s="119"/>
      <c r="M50" s="119"/>
      <c r="O50" s="106"/>
    </row>
    <row r="51" spans="1:15" s="98" customFormat="1" x14ac:dyDescent="0.2">
      <c r="A51" s="352"/>
      <c r="B51" s="103"/>
      <c r="C51" s="117"/>
      <c r="D51" s="102"/>
      <c r="E51" s="102"/>
      <c r="F51" s="102"/>
      <c r="G51" s="118"/>
      <c r="H51" s="101"/>
      <c r="I51" s="102"/>
      <c r="J51" s="103"/>
      <c r="K51" s="119"/>
      <c r="L51" s="119"/>
      <c r="M51" s="119"/>
    </row>
    <row r="52" spans="1:15" s="98" customFormat="1" ht="13.5" thickBot="1" x14ac:dyDescent="0.25">
      <c r="A52" s="362"/>
      <c r="B52" s="110"/>
      <c r="C52" s="120"/>
      <c r="D52" s="109"/>
      <c r="E52" s="109"/>
      <c r="F52" s="109"/>
      <c r="G52" s="121"/>
      <c r="H52" s="108"/>
      <c r="I52" s="109"/>
      <c r="J52" s="110"/>
      <c r="K52" s="122"/>
      <c r="L52" s="122"/>
      <c r="M52" s="122"/>
      <c r="O52" s="106"/>
    </row>
    <row r="53" spans="1:15" s="98" customFormat="1" ht="13.5" thickBot="1" x14ac:dyDescent="0.25">
      <c r="A53" s="363" t="s">
        <v>136</v>
      </c>
      <c r="B53" s="364"/>
      <c r="C53" s="112"/>
      <c r="D53" s="112"/>
      <c r="E53" s="112"/>
      <c r="F53" s="112"/>
      <c r="G53" s="112"/>
      <c r="H53" s="112"/>
      <c r="I53" s="112"/>
      <c r="J53" s="112"/>
      <c r="K53" s="113"/>
      <c r="L53" s="113"/>
      <c r="M53" s="113"/>
      <c r="O53" s="106"/>
    </row>
    <row r="54" spans="1:15" s="98" customFormat="1" x14ac:dyDescent="0.2">
      <c r="A54" s="361" t="s">
        <v>137</v>
      </c>
      <c r="B54" s="96"/>
      <c r="C54" s="94"/>
      <c r="D54" s="95"/>
      <c r="E54" s="95"/>
      <c r="F54" s="95"/>
      <c r="G54" s="96"/>
      <c r="H54" s="123"/>
      <c r="I54" s="124"/>
      <c r="J54" s="125"/>
      <c r="K54" s="126"/>
      <c r="L54" s="126"/>
      <c r="M54" s="126"/>
      <c r="O54" s="106"/>
    </row>
    <row r="55" spans="1:15" s="98" customFormat="1" x14ac:dyDescent="0.2">
      <c r="A55" s="352"/>
      <c r="B55" s="103"/>
      <c r="C55" s="101"/>
      <c r="D55" s="102"/>
      <c r="E55" s="102"/>
      <c r="F55" s="102"/>
      <c r="G55" s="103"/>
      <c r="H55" s="117"/>
      <c r="I55" s="102"/>
      <c r="J55" s="118"/>
      <c r="K55" s="105"/>
      <c r="L55" s="105"/>
      <c r="M55" s="105"/>
    </row>
    <row r="56" spans="1:15" s="98" customFormat="1" x14ac:dyDescent="0.2">
      <c r="A56" s="352"/>
      <c r="B56" s="103"/>
      <c r="C56" s="101"/>
      <c r="D56" s="102"/>
      <c r="E56" s="102"/>
      <c r="F56" s="102"/>
      <c r="G56" s="103"/>
      <c r="H56" s="117"/>
      <c r="I56" s="102"/>
      <c r="J56" s="118"/>
      <c r="K56" s="105"/>
      <c r="L56" s="105"/>
      <c r="M56" s="105"/>
      <c r="O56" s="106"/>
    </row>
    <row r="57" spans="1:15" s="98" customFormat="1" ht="30" customHeight="1" x14ac:dyDescent="0.2">
      <c r="A57" s="352" t="s">
        <v>138</v>
      </c>
      <c r="B57" s="103"/>
      <c r="C57" s="101"/>
      <c r="D57" s="102"/>
      <c r="E57" s="102"/>
      <c r="F57" s="102"/>
      <c r="G57" s="103"/>
      <c r="H57" s="117"/>
      <c r="I57" s="102"/>
      <c r="J57" s="118"/>
      <c r="K57" s="105"/>
      <c r="L57" s="105"/>
      <c r="M57" s="105"/>
      <c r="O57" s="106"/>
    </row>
    <row r="58" spans="1:15" s="98" customFormat="1" x14ac:dyDescent="0.2">
      <c r="A58" s="352"/>
      <c r="B58" s="103"/>
      <c r="C58" s="101"/>
      <c r="D58" s="102"/>
      <c r="E58" s="102"/>
      <c r="F58" s="102"/>
      <c r="G58" s="103"/>
      <c r="H58" s="117"/>
      <c r="I58" s="102"/>
      <c r="J58" s="118"/>
      <c r="K58" s="105"/>
      <c r="L58" s="105"/>
      <c r="M58" s="105"/>
      <c r="O58" s="106"/>
    </row>
    <row r="59" spans="1:15" s="98" customFormat="1" ht="38.25" x14ac:dyDescent="0.2">
      <c r="A59" s="352"/>
      <c r="B59" s="100" t="s">
        <v>139</v>
      </c>
      <c r="C59" s="101"/>
      <c r="D59" s="102"/>
      <c r="E59" s="102"/>
      <c r="F59" s="102"/>
      <c r="G59" s="103"/>
      <c r="H59" s="117"/>
      <c r="I59" s="102" t="s">
        <v>119</v>
      </c>
      <c r="J59" s="118"/>
      <c r="K59" s="104"/>
      <c r="L59" s="104"/>
      <c r="M59" s="104"/>
      <c r="O59" s="99"/>
    </row>
    <row r="60" spans="1:15" s="98" customFormat="1" ht="30" customHeight="1" x14ac:dyDescent="0.2">
      <c r="A60" s="352" t="s">
        <v>140</v>
      </c>
      <c r="B60" s="103" t="s">
        <v>141</v>
      </c>
      <c r="C60" s="101" t="s">
        <v>119</v>
      </c>
      <c r="D60" s="102"/>
      <c r="E60" s="102"/>
      <c r="F60" s="102"/>
      <c r="G60" s="103"/>
      <c r="H60" s="117"/>
      <c r="I60" s="102"/>
      <c r="J60" s="118"/>
      <c r="K60" s="105"/>
      <c r="L60" s="105"/>
      <c r="M60" s="105"/>
      <c r="O60" s="106"/>
    </row>
    <row r="61" spans="1:15" s="98" customFormat="1" ht="114.75" x14ac:dyDescent="0.2">
      <c r="A61" s="352"/>
      <c r="B61" s="103" t="s">
        <v>142</v>
      </c>
      <c r="C61" s="101"/>
      <c r="D61" s="102"/>
      <c r="E61" s="102"/>
      <c r="F61" s="102"/>
      <c r="G61" s="103" t="s">
        <v>119</v>
      </c>
      <c r="H61" s="117"/>
      <c r="I61" s="102"/>
      <c r="J61" s="118"/>
      <c r="K61" s="105" t="s">
        <v>162</v>
      </c>
      <c r="L61" s="105"/>
      <c r="M61" s="105" t="s">
        <v>163</v>
      </c>
      <c r="O61" s="106"/>
    </row>
    <row r="62" spans="1:15" s="98" customFormat="1" x14ac:dyDescent="0.2">
      <c r="A62" s="352"/>
      <c r="B62" s="103"/>
      <c r="C62" s="101"/>
      <c r="D62" s="102"/>
      <c r="E62" s="102"/>
      <c r="F62" s="102"/>
      <c r="G62" s="103"/>
      <c r="H62" s="117"/>
      <c r="I62" s="102"/>
      <c r="J62" s="118"/>
      <c r="K62" s="104"/>
      <c r="L62" s="104"/>
      <c r="M62" s="104"/>
      <c r="O62" s="99"/>
    </row>
    <row r="63" spans="1:15" s="98" customFormat="1" ht="60" customHeight="1" x14ac:dyDescent="0.2">
      <c r="A63" s="352" t="s">
        <v>143</v>
      </c>
      <c r="B63" s="100" t="s">
        <v>144</v>
      </c>
      <c r="C63" s="101" t="s">
        <v>119</v>
      </c>
      <c r="D63" s="102"/>
      <c r="E63" s="102"/>
      <c r="F63" s="102"/>
      <c r="G63" s="103"/>
      <c r="H63" s="117"/>
      <c r="I63" s="102"/>
      <c r="J63" s="118"/>
      <c r="K63" s="105"/>
      <c r="L63" s="105"/>
      <c r="M63" s="105"/>
    </row>
    <row r="64" spans="1:15" s="98" customFormat="1" x14ac:dyDescent="0.2">
      <c r="A64" s="352"/>
      <c r="B64" s="103"/>
      <c r="C64" s="101"/>
      <c r="D64" s="102"/>
      <c r="E64" s="102"/>
      <c r="F64" s="102"/>
      <c r="G64" s="103"/>
      <c r="H64" s="117"/>
      <c r="I64" s="102"/>
      <c r="J64" s="118"/>
      <c r="K64" s="105"/>
      <c r="L64" s="105"/>
      <c r="M64" s="105"/>
    </row>
    <row r="65" spans="1:15" s="98" customFormat="1" x14ac:dyDescent="0.2">
      <c r="A65" s="352"/>
      <c r="B65" s="103"/>
      <c r="C65" s="101"/>
      <c r="D65" s="102"/>
      <c r="E65" s="102"/>
      <c r="F65" s="102"/>
      <c r="G65" s="103"/>
      <c r="H65" s="117"/>
      <c r="I65" s="102"/>
      <c r="J65" s="118"/>
      <c r="K65" s="105"/>
      <c r="L65" s="105"/>
      <c r="M65" s="105"/>
      <c r="O65" s="106"/>
    </row>
    <row r="66" spans="1:15" s="98" customFormat="1" ht="30" customHeight="1" x14ac:dyDescent="0.2">
      <c r="A66" s="352" t="s">
        <v>145</v>
      </c>
      <c r="B66" s="103"/>
      <c r="C66" s="101"/>
      <c r="D66" s="102"/>
      <c r="E66" s="102"/>
      <c r="F66" s="102"/>
      <c r="G66" s="103"/>
      <c r="H66" s="117"/>
      <c r="I66" s="102"/>
      <c r="J66" s="118"/>
      <c r="K66" s="105"/>
      <c r="L66" s="105"/>
      <c r="M66" s="105"/>
    </row>
    <row r="67" spans="1:15" s="98" customFormat="1" x14ac:dyDescent="0.2">
      <c r="A67" s="352"/>
      <c r="B67" s="103"/>
      <c r="C67" s="101"/>
      <c r="D67" s="102"/>
      <c r="E67" s="102"/>
      <c r="F67" s="102"/>
      <c r="G67" s="103"/>
      <c r="H67" s="117"/>
      <c r="I67" s="102"/>
      <c r="J67" s="118"/>
      <c r="K67" s="105"/>
      <c r="L67" s="105"/>
      <c r="M67" s="105"/>
    </row>
    <row r="68" spans="1:15" s="98" customFormat="1" x14ac:dyDescent="0.2">
      <c r="A68" s="352"/>
      <c r="B68" s="103"/>
      <c r="C68" s="101"/>
      <c r="D68" s="102"/>
      <c r="E68" s="102"/>
      <c r="F68" s="102"/>
      <c r="G68" s="103"/>
      <c r="H68" s="117"/>
      <c r="I68" s="102"/>
      <c r="J68" s="118"/>
      <c r="K68" s="105"/>
      <c r="L68" s="105"/>
      <c r="M68" s="105"/>
      <c r="O68" s="106"/>
    </row>
    <row r="69" spans="1:15" s="98" customFormat="1" x14ac:dyDescent="0.2">
      <c r="A69" s="352" t="s">
        <v>146</v>
      </c>
      <c r="B69" s="103"/>
      <c r="C69" s="101"/>
      <c r="D69" s="102"/>
      <c r="E69" s="102"/>
      <c r="F69" s="102"/>
      <c r="G69" s="103"/>
      <c r="H69" s="117"/>
      <c r="I69" s="102"/>
      <c r="J69" s="118"/>
      <c r="K69" s="105"/>
      <c r="L69" s="105"/>
      <c r="M69" s="105"/>
      <c r="O69" s="106"/>
    </row>
    <row r="70" spans="1:15" s="98" customFormat="1" x14ac:dyDescent="0.2">
      <c r="A70" s="352"/>
      <c r="B70" s="103"/>
      <c r="C70" s="101"/>
      <c r="D70" s="102"/>
      <c r="E70" s="102"/>
      <c r="F70" s="102"/>
      <c r="G70" s="103"/>
      <c r="H70" s="117"/>
      <c r="I70" s="102"/>
      <c r="J70" s="118"/>
      <c r="K70" s="105"/>
      <c r="L70" s="105"/>
      <c r="M70" s="105"/>
    </row>
    <row r="71" spans="1:15" s="98" customFormat="1" x14ac:dyDescent="0.2">
      <c r="A71" s="352"/>
      <c r="B71" s="103"/>
      <c r="C71" s="101"/>
      <c r="D71" s="102"/>
      <c r="E71" s="102"/>
      <c r="F71" s="102"/>
      <c r="G71" s="103"/>
      <c r="H71" s="117"/>
      <c r="I71" s="102"/>
      <c r="J71" s="118"/>
      <c r="K71" s="105"/>
      <c r="L71" s="105"/>
      <c r="M71" s="105"/>
      <c r="O71" s="106"/>
    </row>
    <row r="72" spans="1:15" s="98" customFormat="1" x14ac:dyDescent="0.2">
      <c r="A72" s="352" t="s">
        <v>147</v>
      </c>
      <c r="B72" s="103"/>
      <c r="C72" s="101"/>
      <c r="D72" s="102"/>
      <c r="E72" s="102"/>
      <c r="F72" s="102"/>
      <c r="G72" s="103"/>
      <c r="H72" s="117"/>
      <c r="I72" s="102"/>
      <c r="J72" s="118"/>
      <c r="K72" s="105"/>
      <c r="L72" s="105"/>
      <c r="M72" s="105"/>
      <c r="O72" s="106"/>
    </row>
    <row r="73" spans="1:15" s="98" customFormat="1" x14ac:dyDescent="0.2">
      <c r="A73" s="352"/>
      <c r="B73" s="103"/>
      <c r="C73" s="101"/>
      <c r="D73" s="102"/>
      <c r="E73" s="102"/>
      <c r="F73" s="102"/>
      <c r="G73" s="103"/>
      <c r="H73" s="117"/>
      <c r="I73" s="102"/>
      <c r="J73" s="118"/>
      <c r="K73" s="105"/>
      <c r="L73" s="105"/>
      <c r="M73" s="105"/>
    </row>
    <row r="74" spans="1:15" s="98" customFormat="1" x14ac:dyDescent="0.2">
      <c r="A74" s="352"/>
      <c r="B74" s="103"/>
      <c r="C74" s="101"/>
      <c r="D74" s="102"/>
      <c r="E74" s="102"/>
      <c r="F74" s="102"/>
      <c r="G74" s="103"/>
      <c r="H74" s="117"/>
      <c r="I74" s="102"/>
      <c r="J74" s="118"/>
      <c r="K74" s="105"/>
      <c r="L74" s="105"/>
      <c r="M74" s="105"/>
      <c r="O74" s="106"/>
    </row>
    <row r="75" spans="1:15" s="98" customFormat="1" x14ac:dyDescent="0.2">
      <c r="A75" s="352" t="s">
        <v>148</v>
      </c>
      <c r="B75" s="103"/>
      <c r="C75" s="101"/>
      <c r="D75" s="102"/>
      <c r="E75" s="102"/>
      <c r="F75" s="102"/>
      <c r="G75" s="103"/>
      <c r="H75" s="117"/>
      <c r="I75" s="102"/>
      <c r="J75" s="118"/>
      <c r="K75" s="105"/>
      <c r="L75" s="105"/>
      <c r="M75" s="105"/>
      <c r="O75" s="106"/>
    </row>
    <row r="76" spans="1:15" s="98" customFormat="1" x14ac:dyDescent="0.2">
      <c r="A76" s="352"/>
      <c r="B76" s="103"/>
      <c r="C76" s="101"/>
      <c r="D76" s="102"/>
      <c r="E76" s="102"/>
      <c r="F76" s="102"/>
      <c r="G76" s="103"/>
      <c r="H76" s="117"/>
      <c r="I76" s="102"/>
      <c r="J76" s="118"/>
      <c r="K76" s="105"/>
      <c r="L76" s="105"/>
      <c r="M76" s="105"/>
    </row>
    <row r="77" spans="1:15" s="98" customFormat="1" ht="13.5" thickBot="1" x14ac:dyDescent="0.25">
      <c r="A77" s="365"/>
      <c r="B77" s="127"/>
      <c r="C77" s="128"/>
      <c r="D77" s="129"/>
      <c r="E77" s="129"/>
      <c r="F77" s="129"/>
      <c r="G77" s="127"/>
      <c r="H77" s="130"/>
      <c r="I77" s="129"/>
      <c r="J77" s="131"/>
      <c r="K77" s="132"/>
      <c r="L77" s="132"/>
      <c r="M77" s="132"/>
      <c r="O77" s="106"/>
    </row>
    <row r="78" spans="1:15" s="98" customFormat="1" ht="13.5" thickBot="1" x14ac:dyDescent="0.25">
      <c r="A78" s="363" t="s">
        <v>149</v>
      </c>
      <c r="B78" s="364"/>
      <c r="C78" s="112"/>
      <c r="D78" s="112"/>
      <c r="E78" s="112"/>
      <c r="F78" s="112"/>
      <c r="G78" s="112"/>
      <c r="H78" s="112"/>
      <c r="I78" s="112"/>
      <c r="J78" s="112"/>
      <c r="K78" s="113"/>
      <c r="L78" s="113"/>
      <c r="M78" s="113"/>
    </row>
    <row r="79" spans="1:15" s="98" customFormat="1" x14ac:dyDescent="0.2">
      <c r="A79" s="361" t="s">
        <v>150</v>
      </c>
      <c r="B79" s="96"/>
      <c r="C79" s="114"/>
      <c r="D79" s="95"/>
      <c r="E79" s="95"/>
      <c r="F79" s="95"/>
      <c r="G79" s="115"/>
      <c r="H79" s="94"/>
      <c r="I79" s="95"/>
      <c r="J79" s="96"/>
      <c r="K79" s="116"/>
      <c r="L79" s="116"/>
      <c r="M79" s="116"/>
      <c r="O79" s="106"/>
    </row>
    <row r="80" spans="1:15" s="98" customFormat="1" x14ac:dyDescent="0.2">
      <c r="A80" s="352"/>
      <c r="B80" s="103"/>
      <c r="C80" s="117"/>
      <c r="D80" s="102"/>
      <c r="E80" s="102"/>
      <c r="F80" s="102"/>
      <c r="G80" s="118"/>
      <c r="H80" s="101"/>
      <c r="I80" s="102"/>
      <c r="J80" s="103"/>
      <c r="K80" s="119"/>
      <c r="L80" s="119"/>
      <c r="M80" s="119"/>
    </row>
    <row r="81" spans="1:15" s="98" customFormat="1" x14ac:dyDescent="0.2">
      <c r="A81" s="352"/>
      <c r="B81" s="103"/>
      <c r="C81" s="117"/>
      <c r="D81" s="102"/>
      <c r="E81" s="102"/>
      <c r="F81" s="102"/>
      <c r="G81" s="118"/>
      <c r="H81" s="101"/>
      <c r="I81" s="102"/>
      <c r="J81" s="103"/>
      <c r="K81" s="119"/>
      <c r="L81" s="119"/>
      <c r="M81" s="119"/>
      <c r="O81" s="106"/>
    </row>
    <row r="82" spans="1:15" s="98" customFormat="1" ht="30" customHeight="1" x14ac:dyDescent="0.2">
      <c r="A82" s="352" t="s">
        <v>151</v>
      </c>
      <c r="B82" s="100"/>
      <c r="C82" s="133"/>
      <c r="D82" s="102"/>
      <c r="E82" s="102"/>
      <c r="F82" s="102"/>
      <c r="G82" s="118"/>
      <c r="H82" s="101"/>
      <c r="I82" s="102"/>
      <c r="J82" s="103"/>
      <c r="K82" s="134"/>
      <c r="L82" s="134"/>
      <c r="M82" s="134"/>
      <c r="O82" s="106"/>
    </row>
    <row r="83" spans="1:15" s="98" customFormat="1" x14ac:dyDescent="0.2">
      <c r="A83" s="352"/>
      <c r="B83" s="103"/>
      <c r="C83" s="117"/>
      <c r="D83" s="102"/>
      <c r="E83" s="102"/>
      <c r="F83" s="102"/>
      <c r="G83" s="118"/>
      <c r="H83" s="101"/>
      <c r="I83" s="102"/>
      <c r="J83" s="103"/>
      <c r="K83" s="119"/>
      <c r="L83" s="119"/>
      <c r="M83" s="119"/>
    </row>
    <row r="84" spans="1:15" s="98" customFormat="1" x14ac:dyDescent="0.2">
      <c r="A84" s="352"/>
      <c r="B84" s="103"/>
      <c r="C84" s="117"/>
      <c r="D84" s="102"/>
      <c r="E84" s="102"/>
      <c r="F84" s="102"/>
      <c r="G84" s="118"/>
      <c r="H84" s="101"/>
      <c r="I84" s="102"/>
      <c r="J84" s="103"/>
      <c r="K84" s="119"/>
      <c r="L84" s="119"/>
      <c r="M84" s="119"/>
      <c r="O84" s="106"/>
    </row>
    <row r="85" spans="1:15" s="98" customFormat="1" x14ac:dyDescent="0.2">
      <c r="A85" s="352" t="s">
        <v>152</v>
      </c>
      <c r="B85" s="100"/>
      <c r="C85" s="133"/>
      <c r="D85" s="102"/>
      <c r="E85" s="102"/>
      <c r="F85" s="102"/>
      <c r="G85" s="118"/>
      <c r="H85" s="101"/>
      <c r="I85" s="102"/>
      <c r="J85" s="103"/>
      <c r="K85" s="134"/>
      <c r="L85" s="134"/>
      <c r="M85" s="134"/>
      <c r="O85" s="106"/>
    </row>
    <row r="86" spans="1:15" s="98" customFormat="1" x14ac:dyDescent="0.2">
      <c r="A86" s="352"/>
      <c r="B86" s="103"/>
      <c r="C86" s="117"/>
      <c r="D86" s="102"/>
      <c r="E86" s="102"/>
      <c r="F86" s="102"/>
      <c r="G86" s="118"/>
      <c r="H86" s="101"/>
      <c r="I86" s="102"/>
      <c r="J86" s="103"/>
      <c r="K86" s="119"/>
      <c r="L86" s="119"/>
      <c r="M86" s="119"/>
    </row>
    <row r="87" spans="1:15" s="98" customFormat="1" x14ac:dyDescent="0.2">
      <c r="A87" s="352"/>
      <c r="B87" s="103"/>
      <c r="C87" s="117"/>
      <c r="D87" s="102"/>
      <c r="E87" s="102"/>
      <c r="F87" s="102"/>
      <c r="G87" s="118"/>
      <c r="H87" s="101"/>
      <c r="I87" s="102"/>
      <c r="J87" s="103"/>
      <c r="K87" s="119"/>
      <c r="L87" s="119"/>
      <c r="M87" s="119"/>
      <c r="O87" s="106"/>
    </row>
    <row r="88" spans="1:15" s="98" customFormat="1" x14ac:dyDescent="0.2">
      <c r="A88" s="352" t="s">
        <v>153</v>
      </c>
      <c r="B88" s="100"/>
      <c r="C88" s="133"/>
      <c r="D88" s="102"/>
      <c r="E88" s="102"/>
      <c r="F88" s="102"/>
      <c r="G88" s="118"/>
      <c r="H88" s="101"/>
      <c r="I88" s="102"/>
      <c r="J88" s="103"/>
      <c r="K88" s="134"/>
      <c r="L88" s="134"/>
      <c r="M88" s="134"/>
      <c r="O88" s="106"/>
    </row>
    <row r="89" spans="1:15" s="98" customFormat="1" x14ac:dyDescent="0.2">
      <c r="A89" s="352"/>
      <c r="B89" s="103"/>
      <c r="C89" s="117"/>
      <c r="D89" s="102"/>
      <c r="E89" s="102"/>
      <c r="F89" s="102"/>
      <c r="G89" s="118"/>
      <c r="H89" s="101"/>
      <c r="I89" s="102"/>
      <c r="J89" s="103"/>
      <c r="K89" s="119"/>
      <c r="L89" s="119"/>
      <c r="M89" s="119"/>
    </row>
    <row r="90" spans="1:15" s="98" customFormat="1" x14ac:dyDescent="0.2">
      <c r="A90" s="352"/>
      <c r="B90" s="103"/>
      <c r="C90" s="117"/>
      <c r="D90" s="102"/>
      <c r="E90" s="102"/>
      <c r="F90" s="102"/>
      <c r="G90" s="118"/>
      <c r="H90" s="101"/>
      <c r="I90" s="102"/>
      <c r="J90" s="103"/>
      <c r="K90" s="119"/>
      <c r="L90" s="119"/>
      <c r="M90" s="119"/>
      <c r="O90" s="106"/>
    </row>
    <row r="91" spans="1:15" s="98" customFormat="1" x14ac:dyDescent="0.2">
      <c r="A91" s="352" t="s">
        <v>154</v>
      </c>
      <c r="B91" s="100"/>
      <c r="C91" s="133"/>
      <c r="D91" s="102"/>
      <c r="E91" s="102"/>
      <c r="F91" s="102"/>
      <c r="G91" s="118"/>
      <c r="H91" s="101"/>
      <c r="I91" s="102"/>
      <c r="J91" s="103"/>
      <c r="K91" s="134"/>
      <c r="L91" s="134"/>
      <c r="M91" s="134"/>
      <c r="O91" s="106"/>
    </row>
    <row r="92" spans="1:15" s="98" customFormat="1" x14ac:dyDescent="0.2">
      <c r="A92" s="352"/>
      <c r="B92" s="103"/>
      <c r="C92" s="117"/>
      <c r="D92" s="102"/>
      <c r="E92" s="102"/>
      <c r="F92" s="102"/>
      <c r="G92" s="118"/>
      <c r="H92" s="101"/>
      <c r="I92" s="102"/>
      <c r="J92" s="103"/>
      <c r="K92" s="119"/>
      <c r="L92" s="119"/>
      <c r="M92" s="119"/>
    </row>
    <row r="93" spans="1:15" s="98" customFormat="1" x14ac:dyDescent="0.2">
      <c r="A93" s="352"/>
      <c r="B93" s="103"/>
      <c r="C93" s="117"/>
      <c r="D93" s="102"/>
      <c r="E93" s="102"/>
      <c r="F93" s="102"/>
      <c r="G93" s="118"/>
      <c r="H93" s="101"/>
      <c r="I93" s="102"/>
      <c r="J93" s="103"/>
      <c r="K93" s="119"/>
      <c r="L93" s="119"/>
      <c r="M93" s="119"/>
      <c r="O93" s="106"/>
    </row>
    <row r="94" spans="1:15" s="98" customFormat="1" ht="30" customHeight="1" x14ac:dyDescent="0.2">
      <c r="A94" s="352" t="s">
        <v>155</v>
      </c>
      <c r="B94" s="100"/>
      <c r="C94" s="133"/>
      <c r="D94" s="102"/>
      <c r="E94" s="102"/>
      <c r="F94" s="102"/>
      <c r="G94" s="118"/>
      <c r="H94" s="101"/>
      <c r="I94" s="102"/>
      <c r="J94" s="103"/>
      <c r="K94" s="134"/>
      <c r="L94" s="134"/>
      <c r="M94" s="134"/>
      <c r="O94" s="135"/>
    </row>
    <row r="95" spans="1:15" s="98" customFormat="1" x14ac:dyDescent="0.2">
      <c r="A95" s="352"/>
      <c r="B95" s="103"/>
      <c r="C95" s="117"/>
      <c r="D95" s="102"/>
      <c r="E95" s="102"/>
      <c r="F95" s="102"/>
      <c r="G95" s="118"/>
      <c r="H95" s="101"/>
      <c r="I95" s="102"/>
      <c r="J95" s="103"/>
      <c r="K95" s="119"/>
      <c r="L95" s="119"/>
      <c r="M95" s="119"/>
    </row>
    <row r="96" spans="1:15" s="98" customFormat="1" x14ac:dyDescent="0.2">
      <c r="A96" s="352"/>
      <c r="B96" s="103"/>
      <c r="C96" s="117"/>
      <c r="D96" s="102"/>
      <c r="E96" s="102"/>
      <c r="F96" s="102"/>
      <c r="G96" s="118"/>
      <c r="H96" s="101"/>
      <c r="I96" s="102"/>
      <c r="J96" s="103"/>
      <c r="K96" s="119"/>
      <c r="L96" s="119"/>
      <c r="M96" s="119"/>
      <c r="O96" s="106"/>
    </row>
    <row r="97" spans="1:15" s="98" customFormat="1" x14ac:dyDescent="0.2">
      <c r="A97" s="352" t="s">
        <v>156</v>
      </c>
      <c r="B97" s="100"/>
      <c r="C97" s="133"/>
      <c r="D97" s="102"/>
      <c r="E97" s="102"/>
      <c r="F97" s="102"/>
      <c r="G97" s="118"/>
      <c r="H97" s="101"/>
      <c r="I97" s="102"/>
      <c r="J97" s="103"/>
      <c r="K97" s="134"/>
      <c r="L97" s="134"/>
      <c r="M97" s="134"/>
      <c r="O97" s="136"/>
    </row>
    <row r="98" spans="1:15" s="98" customFormat="1" x14ac:dyDescent="0.2">
      <c r="A98" s="352"/>
      <c r="B98" s="103"/>
      <c r="C98" s="117"/>
      <c r="D98" s="102"/>
      <c r="E98" s="102"/>
      <c r="F98" s="102"/>
      <c r="G98" s="118"/>
      <c r="H98" s="101"/>
      <c r="I98" s="102"/>
      <c r="J98" s="103"/>
      <c r="K98" s="119"/>
      <c r="L98" s="119"/>
      <c r="M98" s="119"/>
    </row>
    <row r="99" spans="1:15" s="98" customFormat="1" x14ac:dyDescent="0.2">
      <c r="A99" s="352"/>
      <c r="B99" s="103"/>
      <c r="C99" s="117"/>
      <c r="D99" s="102"/>
      <c r="E99" s="102"/>
      <c r="F99" s="102"/>
      <c r="G99" s="118"/>
      <c r="H99" s="101"/>
      <c r="I99" s="102"/>
      <c r="J99" s="103"/>
      <c r="K99" s="119"/>
      <c r="L99" s="119"/>
      <c r="M99" s="119"/>
      <c r="O99" s="106"/>
    </row>
    <row r="100" spans="1:15" s="98" customFormat="1" ht="30" customHeight="1" x14ac:dyDescent="0.2">
      <c r="A100" s="352" t="s">
        <v>157</v>
      </c>
      <c r="B100" s="100"/>
      <c r="C100" s="133"/>
      <c r="D100" s="102"/>
      <c r="E100" s="102"/>
      <c r="F100" s="102"/>
      <c r="G100" s="118"/>
      <c r="H100" s="101"/>
      <c r="I100" s="102"/>
      <c r="J100" s="103"/>
      <c r="K100" s="134"/>
      <c r="L100" s="134"/>
      <c r="M100" s="134"/>
      <c r="O100" s="136"/>
    </row>
    <row r="101" spans="1:15" s="98" customFormat="1" x14ac:dyDescent="0.2">
      <c r="A101" s="352"/>
      <c r="B101" s="103"/>
      <c r="C101" s="117"/>
      <c r="D101" s="102"/>
      <c r="E101" s="102"/>
      <c r="F101" s="102"/>
      <c r="G101" s="118"/>
      <c r="H101" s="101"/>
      <c r="I101" s="102"/>
      <c r="J101" s="103"/>
      <c r="K101" s="119"/>
      <c r="L101" s="119"/>
      <c r="M101" s="119"/>
    </row>
    <row r="102" spans="1:15" s="98" customFormat="1" x14ac:dyDescent="0.2">
      <c r="A102" s="352"/>
      <c r="B102" s="103"/>
      <c r="C102" s="117"/>
      <c r="D102" s="102"/>
      <c r="E102" s="102"/>
      <c r="F102" s="102"/>
      <c r="G102" s="118"/>
      <c r="H102" s="101"/>
      <c r="I102" s="102"/>
      <c r="J102" s="103"/>
      <c r="K102" s="119"/>
      <c r="L102" s="119"/>
      <c r="M102" s="119"/>
      <c r="O102" s="106"/>
    </row>
    <row r="103" spans="1:15" s="98" customFormat="1" ht="30" customHeight="1" x14ac:dyDescent="0.2">
      <c r="A103" s="352" t="s">
        <v>158</v>
      </c>
      <c r="B103" s="100"/>
      <c r="C103" s="133"/>
      <c r="D103" s="102"/>
      <c r="E103" s="102"/>
      <c r="F103" s="102"/>
      <c r="G103" s="118"/>
      <c r="H103" s="101"/>
      <c r="I103" s="102"/>
      <c r="J103" s="103"/>
      <c r="K103" s="134"/>
      <c r="L103" s="134"/>
      <c r="M103" s="134"/>
      <c r="O103" s="136"/>
    </row>
    <row r="104" spans="1:15" s="98" customFormat="1" x14ac:dyDescent="0.2">
      <c r="A104" s="352"/>
      <c r="B104" s="103"/>
      <c r="C104" s="117"/>
      <c r="D104" s="102"/>
      <c r="E104" s="102"/>
      <c r="F104" s="102"/>
      <c r="G104" s="118"/>
      <c r="H104" s="101"/>
      <c r="I104" s="102"/>
      <c r="J104" s="103"/>
      <c r="K104" s="119"/>
      <c r="L104" s="119"/>
      <c r="M104" s="119"/>
    </row>
    <row r="105" spans="1:15" s="98" customFormat="1" ht="13.5" thickBot="1" x14ac:dyDescent="0.25">
      <c r="A105" s="362"/>
      <c r="B105" s="107"/>
      <c r="C105" s="137"/>
      <c r="D105" s="109"/>
      <c r="E105" s="109"/>
      <c r="F105" s="109"/>
      <c r="G105" s="121"/>
      <c r="H105" s="108"/>
      <c r="I105" s="109"/>
      <c r="J105" s="110"/>
      <c r="K105" s="138"/>
      <c r="L105" s="138"/>
      <c r="M105" s="138"/>
      <c r="O105" s="136"/>
    </row>
    <row r="106" spans="1:15" s="98" customFormat="1" ht="13.5" customHeight="1" thickBot="1" x14ac:dyDescent="0.25">
      <c r="A106" s="88" t="s">
        <v>159</v>
      </c>
      <c r="B106" s="139"/>
      <c r="C106" s="112"/>
      <c r="D106" s="112"/>
      <c r="E106" s="112"/>
      <c r="F106" s="112"/>
      <c r="G106" s="112"/>
      <c r="H106" s="112"/>
      <c r="I106" s="112"/>
      <c r="J106" s="112"/>
      <c r="K106" s="113"/>
      <c r="L106" s="113"/>
      <c r="M106" s="113"/>
      <c r="O106" s="136"/>
    </row>
    <row r="107" spans="1:15" s="98" customFormat="1" ht="30" customHeight="1" x14ac:dyDescent="0.2">
      <c r="A107" s="361" t="s">
        <v>160</v>
      </c>
      <c r="B107" s="93"/>
      <c r="C107" s="140"/>
      <c r="D107" s="95"/>
      <c r="E107" s="95"/>
      <c r="F107" s="95"/>
      <c r="G107" s="115"/>
      <c r="H107" s="94"/>
      <c r="I107" s="95"/>
      <c r="J107" s="96"/>
      <c r="K107" s="141"/>
      <c r="L107" s="141"/>
      <c r="M107" s="141"/>
      <c r="O107" s="135"/>
    </row>
    <row r="108" spans="1:15" s="98" customFormat="1" x14ac:dyDescent="0.2">
      <c r="A108" s="352"/>
      <c r="B108" s="103"/>
      <c r="C108" s="117"/>
      <c r="D108" s="102"/>
      <c r="E108" s="102"/>
      <c r="F108" s="102"/>
      <c r="G108" s="118"/>
      <c r="H108" s="101"/>
      <c r="I108" s="102"/>
      <c r="J108" s="103"/>
      <c r="K108" s="119"/>
      <c r="L108" s="119"/>
      <c r="M108" s="119"/>
    </row>
    <row r="109" spans="1:15" s="98" customFormat="1" x14ac:dyDescent="0.2">
      <c r="A109" s="352"/>
      <c r="B109" s="103"/>
      <c r="C109" s="117"/>
      <c r="D109" s="102"/>
      <c r="E109" s="102"/>
      <c r="F109" s="102"/>
      <c r="G109" s="118"/>
      <c r="H109" s="101"/>
      <c r="I109" s="102"/>
      <c r="J109" s="103"/>
      <c r="K109" s="119"/>
      <c r="L109" s="119"/>
      <c r="M109" s="119"/>
      <c r="O109" s="106"/>
    </row>
    <row r="110" spans="1:15" s="98" customFormat="1" x14ac:dyDescent="0.2">
      <c r="A110" s="352" t="s">
        <v>161</v>
      </c>
      <c r="B110" s="100"/>
      <c r="C110" s="133"/>
      <c r="D110" s="102"/>
      <c r="E110" s="102"/>
      <c r="F110" s="102"/>
      <c r="G110" s="118"/>
      <c r="H110" s="101"/>
      <c r="I110" s="102"/>
      <c r="J110" s="103"/>
      <c r="K110" s="134"/>
      <c r="L110" s="134"/>
      <c r="M110" s="134"/>
      <c r="O110" s="106"/>
    </row>
    <row r="111" spans="1:15" s="98" customFormat="1" x14ac:dyDescent="0.2">
      <c r="A111" s="352"/>
      <c r="B111" s="100"/>
      <c r="C111" s="133"/>
      <c r="D111" s="102"/>
      <c r="E111" s="102"/>
      <c r="F111" s="102"/>
      <c r="G111" s="118"/>
      <c r="H111" s="101"/>
      <c r="I111" s="102"/>
      <c r="J111" s="103"/>
      <c r="K111" s="134"/>
      <c r="L111" s="134"/>
      <c r="M111" s="134"/>
      <c r="O111" s="106"/>
    </row>
    <row r="112" spans="1:15" s="98" customFormat="1" ht="13.5" thickBot="1" x14ac:dyDescent="0.25">
      <c r="A112" s="362"/>
      <c r="B112" s="110"/>
      <c r="C112" s="120"/>
      <c r="D112" s="109"/>
      <c r="E112" s="109"/>
      <c r="F112" s="109"/>
      <c r="G112" s="121"/>
      <c r="H112" s="108"/>
      <c r="I112" s="109"/>
      <c r="J112" s="110"/>
      <c r="K112" s="122"/>
      <c r="L112" s="122"/>
      <c r="M112" s="122"/>
      <c r="O112" s="106"/>
    </row>
    <row r="119" spans="15:15" x14ac:dyDescent="0.2">
      <c r="O119" s="55"/>
    </row>
    <row r="123" spans="15:15" x14ac:dyDescent="0.2">
      <c r="O123" s="55"/>
    </row>
    <row r="125" spans="15:15" x14ac:dyDescent="0.2">
      <c r="O125" s="55"/>
    </row>
    <row r="126" spans="15:15" x14ac:dyDescent="0.2">
      <c r="O126" s="55"/>
    </row>
    <row r="128" spans="15:15" x14ac:dyDescent="0.2">
      <c r="O128" s="55"/>
    </row>
    <row r="131" spans="15:15" x14ac:dyDescent="0.2">
      <c r="O131" s="55"/>
    </row>
    <row r="132" spans="15:15" x14ac:dyDescent="0.2">
      <c r="O132" s="55"/>
    </row>
    <row r="133" spans="15:15" x14ac:dyDescent="0.2">
      <c r="O133" s="55"/>
    </row>
    <row r="134" spans="15:15" x14ac:dyDescent="0.2">
      <c r="O134" s="55"/>
    </row>
    <row r="135" spans="15:15" x14ac:dyDescent="0.2">
      <c r="O135" s="55"/>
    </row>
    <row r="136" spans="15:15" x14ac:dyDescent="0.2">
      <c r="O136" s="55"/>
    </row>
    <row r="139" spans="15:15" x14ac:dyDescent="0.2">
      <c r="O139" s="55"/>
    </row>
    <row r="140" spans="15:15" x14ac:dyDescent="0.2">
      <c r="O140" s="55"/>
    </row>
    <row r="141" spans="15:15" x14ac:dyDescent="0.2">
      <c r="O141" s="55"/>
    </row>
    <row r="142" spans="15:15" x14ac:dyDescent="0.2">
      <c r="O142" s="55"/>
    </row>
    <row r="143" spans="15:15" x14ac:dyDescent="0.2">
      <c r="O143" s="55"/>
    </row>
    <row r="144" spans="15:15" x14ac:dyDescent="0.2">
      <c r="O144" s="55"/>
    </row>
  </sheetData>
  <sheetProtection algorithmName="SHA-512" hashValue="QeVcUYZTMoTV82/fml17ETEOWb44v874eppeQNmOjv8hxd2aK1JGMwCnfJAYkD+bTqZzSkUJAGYC2HQ3FsstFA==" saltValue="LIHDcveDMsvRrNK66/vJSQ==" spinCount="100000" sheet="1" objects="1" scenarios="1"/>
  <mergeCells count="49">
    <mergeCell ref="A110:A112"/>
    <mergeCell ref="A91:A93"/>
    <mergeCell ref="A94:A96"/>
    <mergeCell ref="A97:A99"/>
    <mergeCell ref="A100:A102"/>
    <mergeCell ref="A103:A105"/>
    <mergeCell ref="A107:A109"/>
    <mergeCell ref="A88:A90"/>
    <mergeCell ref="A57:A59"/>
    <mergeCell ref="A60:A62"/>
    <mergeCell ref="A63:A65"/>
    <mergeCell ref="A66:A68"/>
    <mergeCell ref="A69:A71"/>
    <mergeCell ref="A72:A74"/>
    <mergeCell ref="A75:A77"/>
    <mergeCell ref="A78:B78"/>
    <mergeCell ref="A79:A81"/>
    <mergeCell ref="A82:A84"/>
    <mergeCell ref="A85:A87"/>
    <mergeCell ref="A54:A56"/>
    <mergeCell ref="A22:A24"/>
    <mergeCell ref="A25:A30"/>
    <mergeCell ref="A31:A33"/>
    <mergeCell ref="A34:B34"/>
    <mergeCell ref="A35:A37"/>
    <mergeCell ref="A38:A40"/>
    <mergeCell ref="A41:A43"/>
    <mergeCell ref="A44:A46"/>
    <mergeCell ref="A47:A49"/>
    <mergeCell ref="A50:A52"/>
    <mergeCell ref="A53:B53"/>
    <mergeCell ref="A19:A21"/>
    <mergeCell ref="A5:C5"/>
    <mergeCell ref="C6:G6"/>
    <mergeCell ref="H6:J6"/>
    <mergeCell ref="K6:K7"/>
    <mergeCell ref="C8:G8"/>
    <mergeCell ref="H8:J8"/>
    <mergeCell ref="A10:A12"/>
    <mergeCell ref="A13:A15"/>
    <mergeCell ref="A16:A18"/>
    <mergeCell ref="L6:L7"/>
    <mergeCell ref="M6:M7"/>
    <mergeCell ref="A2:B2"/>
    <mergeCell ref="C2:J2"/>
    <mergeCell ref="A3:B3"/>
    <mergeCell ref="C3:J3"/>
    <mergeCell ref="A4:B4"/>
    <mergeCell ref="C4:J4"/>
  </mergeCells>
  <pageMargins left="0.70866141732283472" right="0.70866141732283472" top="0.74803149606299213" bottom="0.74803149606299213" header="0.31496062992125984" footer="0.31496062992125984"/>
  <pageSetup paperSize="8" fitToWidth="0" fitToHeight="0" orientation="landscape" r:id="rId1"/>
  <headerFooter>
    <oddHeader>&amp;L&amp;10Bygningsfornyelse, version 26.06.2018&amp;C&amp;10Dokumentation for Miljø i Byggeri og Anlæg 2016&amp;R&amp;10Side &amp;P/&amp;N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sheetPr>
  <dimension ref="A1:E21"/>
  <sheetViews>
    <sheetView showGridLines="0" view="pageLayout" zoomScaleNormal="100" workbookViewId="0">
      <selection activeCell="A4" sqref="A4"/>
    </sheetView>
  </sheetViews>
  <sheetFormatPr defaultRowHeight="15" x14ac:dyDescent="0.25"/>
  <cols>
    <col min="1" max="1" width="34.42578125" customWidth="1"/>
    <col min="2" max="2" width="2" customWidth="1"/>
    <col min="3" max="3" width="7.5703125" customWidth="1"/>
    <col min="4" max="4" width="3" customWidth="1"/>
    <col min="5" max="5" width="39.42578125" customWidth="1"/>
  </cols>
  <sheetData>
    <row r="1" spans="1:5" ht="41.25" customHeight="1" x14ac:dyDescent="0.25">
      <c r="A1" s="369" t="s">
        <v>213</v>
      </c>
      <c r="B1" s="369"/>
      <c r="C1" s="369"/>
      <c r="D1" s="369"/>
      <c r="E1" s="369"/>
    </row>
    <row r="2" spans="1:5" x14ac:dyDescent="0.25">
      <c r="A2" s="259"/>
      <c r="B2" s="366"/>
      <c r="C2" s="366"/>
      <c r="D2" s="366"/>
      <c r="E2" s="366"/>
    </row>
    <row r="3" spans="1:5" x14ac:dyDescent="0.25">
      <c r="A3" s="259" t="s">
        <v>312</v>
      </c>
      <c r="B3" s="350">
        <f>'2.Projektinfo'!C11</f>
        <v>0</v>
      </c>
      <c r="C3" s="350"/>
      <c r="D3" s="350"/>
      <c r="E3" s="350"/>
    </row>
    <row r="4" spans="1:5" x14ac:dyDescent="0.25">
      <c r="A4" s="259" t="s">
        <v>214</v>
      </c>
      <c r="B4" s="350">
        <f>'2.Projektinfo'!C17</f>
        <v>0</v>
      </c>
      <c r="C4" s="350"/>
      <c r="D4" s="350"/>
      <c r="E4" s="350"/>
    </row>
    <row r="5" spans="1:5" x14ac:dyDescent="0.25">
      <c r="A5" s="259" t="s">
        <v>313</v>
      </c>
      <c r="B5" s="351">
        <f ca="1">NOW()</f>
        <v>44162.463563888887</v>
      </c>
      <c r="C5" s="351"/>
      <c r="D5" s="351"/>
      <c r="E5" s="351"/>
    </row>
    <row r="6" spans="1:5" x14ac:dyDescent="0.25">
      <c r="A6" s="259" t="s">
        <v>314</v>
      </c>
      <c r="B6" s="370">
        <f>'2.Projektinfo'!C15</f>
        <v>0</v>
      </c>
      <c r="C6" s="370"/>
      <c r="D6" s="370"/>
      <c r="E6" s="370"/>
    </row>
    <row r="7" spans="1:5" x14ac:dyDescent="0.25">
      <c r="A7" s="259"/>
      <c r="B7" s="366"/>
      <c r="C7" s="366"/>
      <c r="D7" s="366"/>
      <c r="E7" s="366"/>
    </row>
    <row r="8" spans="1:5" ht="45.75" customHeight="1" x14ac:dyDescent="0.25">
      <c r="A8" s="367" t="s">
        <v>303</v>
      </c>
      <c r="B8" s="367"/>
      <c r="C8" s="367"/>
      <c r="D8" s="367"/>
      <c r="E8" s="367"/>
    </row>
    <row r="9" spans="1:5" ht="34.5" customHeight="1" x14ac:dyDescent="0.25">
      <c r="A9" s="368" t="s">
        <v>177</v>
      </c>
      <c r="B9" s="368"/>
      <c r="C9" s="368"/>
      <c r="D9" s="368"/>
      <c r="E9" s="368"/>
    </row>
    <row r="10" spans="1:5" x14ac:dyDescent="0.25">
      <c r="A10" s="259"/>
      <c r="B10" s="366"/>
      <c r="C10" s="366"/>
      <c r="D10" s="366"/>
      <c r="E10" s="366"/>
    </row>
    <row r="11" spans="1:5" ht="27.75" customHeight="1" x14ac:dyDescent="0.25">
      <c r="A11" s="148"/>
      <c r="B11" s="149"/>
      <c r="C11" s="226" t="s">
        <v>218</v>
      </c>
      <c r="D11" s="268"/>
      <c r="E11" s="268"/>
    </row>
    <row r="12" spans="1:5" x14ac:dyDescent="0.25">
      <c r="A12" s="150"/>
      <c r="B12" s="151"/>
      <c r="C12" s="151"/>
      <c r="D12" s="151"/>
      <c r="E12" s="152"/>
    </row>
    <row r="13" spans="1:5" ht="25.5" x14ac:dyDescent="0.25">
      <c r="A13" s="150" t="s">
        <v>178</v>
      </c>
      <c r="B13" s="153" t="s">
        <v>179</v>
      </c>
      <c r="C13" s="154"/>
      <c r="D13" s="155" t="s">
        <v>180</v>
      </c>
      <c r="E13" s="150" t="s">
        <v>215</v>
      </c>
    </row>
    <row r="14" spans="1:5" x14ac:dyDescent="0.25">
      <c r="A14" s="150" t="s">
        <v>181</v>
      </c>
      <c r="B14" s="153" t="s">
        <v>179</v>
      </c>
      <c r="C14" s="154"/>
      <c r="D14" s="155" t="s">
        <v>182</v>
      </c>
      <c r="E14" s="150"/>
    </row>
    <row r="15" spans="1:5" ht="25.5" x14ac:dyDescent="0.25">
      <c r="A15" s="150" t="s">
        <v>183</v>
      </c>
      <c r="B15" s="153" t="s">
        <v>179</v>
      </c>
      <c r="C15" s="154"/>
      <c r="D15" s="155" t="s">
        <v>182</v>
      </c>
      <c r="E15" s="150"/>
    </row>
    <row r="16" spans="1:5" ht="33" customHeight="1" x14ac:dyDescent="0.25">
      <c r="A16" s="150" t="s">
        <v>184</v>
      </c>
      <c r="B16" s="153" t="s">
        <v>179</v>
      </c>
      <c r="C16" s="155">
        <v>38</v>
      </c>
      <c r="D16" s="155" t="s">
        <v>180</v>
      </c>
      <c r="E16" s="150" t="s">
        <v>304</v>
      </c>
    </row>
    <row r="17" spans="1:5" ht="27" x14ac:dyDescent="0.25">
      <c r="A17" s="156" t="s">
        <v>185</v>
      </c>
      <c r="B17" s="157" t="s">
        <v>186</v>
      </c>
      <c r="C17" s="158" t="e">
        <f>(C13-C16-(10*LOG((0.8*C14)/C15)))+3</f>
        <v>#DIV/0!</v>
      </c>
      <c r="D17" s="159" t="s">
        <v>180</v>
      </c>
      <c r="E17" s="156" t="s">
        <v>187</v>
      </c>
    </row>
    <row r="18" spans="1:5" x14ac:dyDescent="0.25">
      <c r="A18" s="150"/>
      <c r="B18" s="150"/>
      <c r="C18" s="150"/>
      <c r="D18" s="150"/>
      <c r="E18" s="150"/>
    </row>
    <row r="19" spans="1:5" ht="27" x14ac:dyDescent="0.25">
      <c r="A19" s="150" t="s">
        <v>188</v>
      </c>
      <c r="B19" s="153" t="s">
        <v>179</v>
      </c>
      <c r="C19" s="154"/>
      <c r="D19" s="155" t="s">
        <v>180</v>
      </c>
      <c r="E19" s="150"/>
    </row>
    <row r="20" spans="1:5" x14ac:dyDescent="0.25">
      <c r="A20" s="150"/>
      <c r="B20" s="150"/>
      <c r="C20" s="150"/>
      <c r="D20" s="150"/>
      <c r="E20" s="150"/>
    </row>
    <row r="21" spans="1:5" ht="27" x14ac:dyDescent="0.25">
      <c r="A21" s="156" t="s">
        <v>189</v>
      </c>
      <c r="B21" s="153" t="s">
        <v>179</v>
      </c>
      <c r="C21" s="158" t="e">
        <f>C13-((C19-3)+10*LOG((0.8*C14)/C15))</f>
        <v>#DIV/0!</v>
      </c>
      <c r="D21" s="159" t="s">
        <v>180</v>
      </c>
      <c r="E21" s="160" t="e">
        <f>IF(C21&lt;=C16,"Vinduet overholder lydkravet i det specifikke rum","Vinduet overholder IKKE lydkravet i de specifikke rum")</f>
        <v>#DIV/0!</v>
      </c>
    </row>
  </sheetData>
  <sheetProtection password="CC12" sheet="1" objects="1" scenarios="1"/>
  <mergeCells count="10">
    <mergeCell ref="B7:E7"/>
    <mergeCell ref="A8:E8"/>
    <mergeCell ref="A9:E9"/>
    <mergeCell ref="B10:E10"/>
    <mergeCell ref="A1:E1"/>
    <mergeCell ref="B2:E2"/>
    <mergeCell ref="B3:E3"/>
    <mergeCell ref="B4:E4"/>
    <mergeCell ref="B5:E5"/>
    <mergeCell ref="B6:E6"/>
  </mergeCells>
  <conditionalFormatting sqref="E21">
    <cfRule type="expression" dxfId="1" priority="1">
      <formula>$C$21&gt;$C$16</formula>
    </cfRule>
    <cfRule type="expression" dxfId="0" priority="2">
      <formula>$C$21&lt;=$C$16</formula>
    </cfRule>
  </conditionalFormatting>
  <pageMargins left="0.70866141732283472" right="0.70866141732283472" top="0.74803149606299213" bottom="0.74803149606299213" header="0.31496062992125984" footer="0.31496062992125984"/>
  <pageSetup paperSize="9" orientation="portrait" r:id="rId1"/>
  <headerFooter>
    <oddHeader>&amp;L&amp;10Bygningsfornyelse, version 26.06.2018&amp;R&amp;10Dokumentation for Miljø i Byggeri og Anlæg 2016</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sheetPr>
  <dimension ref="A1:R147"/>
  <sheetViews>
    <sheetView topLeftCell="A13" workbookViewId="0">
      <selection activeCell="V28" sqref="V28"/>
    </sheetView>
  </sheetViews>
  <sheetFormatPr defaultRowHeight="15" x14ac:dyDescent="0.25"/>
  <cols>
    <col min="1" max="1" width="5.5703125" customWidth="1"/>
    <col min="2" max="2" width="5.5703125" hidden="1" customWidth="1"/>
    <col min="3" max="3" width="5.5703125" style="207" customWidth="1"/>
    <col min="4" max="14" width="5.28515625" style="208" customWidth="1"/>
    <col min="15" max="20" width="5.28515625" customWidth="1"/>
  </cols>
  <sheetData>
    <row r="1" spans="1:18" s="163" customFormat="1" ht="16.5" customHeight="1" x14ac:dyDescent="0.25">
      <c r="A1" s="377" t="s">
        <v>190</v>
      </c>
      <c r="B1" s="162"/>
      <c r="C1" s="380" t="s">
        <v>191</v>
      </c>
      <c r="D1" s="383" t="s">
        <v>192</v>
      </c>
      <c r="E1" s="383"/>
      <c r="F1" s="383"/>
      <c r="G1" s="383"/>
      <c r="H1" s="383"/>
      <c r="I1" s="383"/>
      <c r="J1" s="383"/>
      <c r="K1" s="383"/>
      <c r="L1" s="383"/>
      <c r="M1" s="383"/>
      <c r="N1" s="383"/>
      <c r="O1" s="383"/>
      <c r="P1" s="383"/>
      <c r="Q1" s="383"/>
      <c r="R1" s="384"/>
    </row>
    <row r="2" spans="1:18" s="163" customFormat="1" ht="16.5" customHeight="1" thickBot="1" x14ac:dyDescent="0.3">
      <c r="A2" s="378"/>
      <c r="B2" s="164"/>
      <c r="C2" s="381"/>
      <c r="D2" s="165">
        <v>1</v>
      </c>
      <c r="E2" s="166">
        <v>1.5</v>
      </c>
      <c r="F2" s="166">
        <v>2</v>
      </c>
      <c r="G2" s="166">
        <v>2.5</v>
      </c>
      <c r="H2" s="166">
        <v>3</v>
      </c>
      <c r="I2" s="166">
        <v>3.5</v>
      </c>
      <c r="J2" s="166">
        <v>4</v>
      </c>
      <c r="K2" s="166">
        <v>4.5</v>
      </c>
      <c r="L2" s="166">
        <v>5</v>
      </c>
      <c r="M2" s="166">
        <v>5.5</v>
      </c>
      <c r="N2" s="166">
        <v>6</v>
      </c>
      <c r="O2" s="167">
        <v>6.5</v>
      </c>
      <c r="P2" s="167">
        <v>7</v>
      </c>
      <c r="Q2" s="168">
        <v>7.5</v>
      </c>
      <c r="R2" s="169">
        <v>8</v>
      </c>
    </row>
    <row r="3" spans="1:18" s="163" customFormat="1" ht="23.25" customHeight="1" thickBot="1" x14ac:dyDescent="0.3">
      <c r="A3" s="379"/>
      <c r="B3" s="170" t="s">
        <v>193</v>
      </c>
      <c r="C3" s="382"/>
      <c r="D3" s="383" t="s">
        <v>194</v>
      </c>
      <c r="E3" s="383"/>
      <c r="F3" s="383"/>
      <c r="G3" s="383"/>
      <c r="H3" s="383"/>
      <c r="I3" s="383"/>
      <c r="J3" s="383"/>
      <c r="K3" s="383"/>
      <c r="L3" s="383"/>
      <c r="M3" s="383"/>
      <c r="N3" s="383"/>
      <c r="O3" s="383"/>
      <c r="P3" s="383"/>
      <c r="Q3" s="383"/>
      <c r="R3" s="384"/>
    </row>
    <row r="4" spans="1:18" ht="15" customHeight="1" x14ac:dyDescent="0.25">
      <c r="A4" s="371" t="s">
        <v>195</v>
      </c>
      <c r="B4" s="171">
        <v>75</v>
      </c>
      <c r="C4" s="172">
        <v>5</v>
      </c>
      <c r="D4" s="173">
        <f>(B4-38-(10*LOG((0.8*C4)/$D$2)))+3</f>
        <v>33.979400086720375</v>
      </c>
      <c r="E4" s="174">
        <f>(B4-38-(10*LOG((0.8*C4)/$E$2)))+3</f>
        <v>35.740312677277188</v>
      </c>
      <c r="F4" s="174">
        <f>(B4-38-(10*LOG((0.8*C4)/$F$2)))+3</f>
        <v>36.989700043360187</v>
      </c>
      <c r="G4" s="174">
        <f>(B4-38-(10*LOG((0.8*C4)/$G$2)))+3</f>
        <v>37.95880017344075</v>
      </c>
      <c r="H4" s="174">
        <f>(B4-38-(10*LOG((0.8*C4)/$H$2)))+3</f>
        <v>38.750612633917001</v>
      </c>
      <c r="I4" s="174">
        <f>(B4-38-(10*LOG((0.8*C4)/$I$2)))+3</f>
        <v>39.420080530223132</v>
      </c>
      <c r="J4" s="174">
        <f>(B4-38-(10*LOG((0.8*C4)/$J$2)))+3</f>
        <v>40</v>
      </c>
      <c r="K4" s="174">
        <f>(B4-38-(10*LOG((0.8*C4)/$K$2)))+3</f>
        <v>40.511525224473814</v>
      </c>
      <c r="L4" s="174">
        <f>(B4-38-(10*LOG((0.8*C4)/$L$2)))+3</f>
        <v>40.969100130080562</v>
      </c>
      <c r="M4" s="174">
        <f>(B4-38-(10*LOG((0.8*C4)/$M$2)))+3</f>
        <v>41.383026981662816</v>
      </c>
      <c r="N4" s="174">
        <f>(B4-38-(10*LOG((0.8*C4)/$N$2)))+3</f>
        <v>41.760912590556813</v>
      </c>
      <c r="O4" s="174">
        <f>(B4-38-(10*LOG((0.8*C4)/$O$2)))+3</f>
        <v>42.108533653148932</v>
      </c>
      <c r="P4" s="174">
        <f>(B4-38-(10*LOG((0.8*C4)/$P$2)))+3</f>
        <v>42.430380486862944</v>
      </c>
      <c r="Q4" s="174">
        <f>(B4-38-(10*LOG((0.8*C4)/$Q$2)))+3</f>
        <v>42.730012720637376</v>
      </c>
      <c r="R4" s="175">
        <f>(B4-38-(10*LOG((0.8*C4)/$R$2)))+3</f>
        <v>43.010299956639813</v>
      </c>
    </row>
    <row r="5" spans="1:18" x14ac:dyDescent="0.25">
      <c r="A5" s="372"/>
      <c r="B5" s="176">
        <v>75</v>
      </c>
      <c r="C5" s="177">
        <v>10</v>
      </c>
      <c r="D5" s="178">
        <f t="shared" ref="D5:D68" si="0">(B5-38-(10*LOG((0.8*C5)/$D$2)))+3</f>
        <v>30.969100130080562</v>
      </c>
      <c r="E5" s="179">
        <f t="shared" ref="E5:E68" si="1">(B5-38-(10*LOG((0.8*C5)/$E$2)))+3</f>
        <v>32.730012720637376</v>
      </c>
      <c r="F5" s="179">
        <f t="shared" ref="F5:F68" si="2">(B5-38-(10*LOG((0.8*C5)/$F$2)))+3</f>
        <v>33.979400086720375</v>
      </c>
      <c r="G5" s="179">
        <f t="shared" ref="G5:G68" si="3">(B5-38-(10*LOG((0.8*C5)/$G$2)))+3</f>
        <v>34.948500216800937</v>
      </c>
      <c r="H5" s="179">
        <f t="shared" ref="H5:H68" si="4">(B5-38-(10*LOG((0.8*C5)/$H$2)))+3</f>
        <v>35.740312677277188</v>
      </c>
      <c r="I5" s="179">
        <f t="shared" ref="I5:I68" si="5">(B5-38-(10*LOG((0.8*C5)/$I$2)))+3</f>
        <v>36.409780573583319</v>
      </c>
      <c r="J5" s="179">
        <f t="shared" ref="J5:J68" si="6">(B5-38-(10*LOG((0.8*C5)/$J$2)))+3</f>
        <v>36.989700043360187</v>
      </c>
      <c r="K5" s="179">
        <f t="shared" ref="K5:K68" si="7">(B5-38-(10*LOG((0.8*C5)/$K$2)))+3</f>
        <v>37.501225267834002</v>
      </c>
      <c r="L5" s="179">
        <f t="shared" ref="L5:L68" si="8">(B5-38-(10*LOG((0.8*C5)/$L$2)))+3</f>
        <v>37.95880017344075</v>
      </c>
      <c r="M5" s="179">
        <f t="shared" ref="M5:M68" si="9">(B5-38-(10*LOG((0.8*C5)/$M$2)))+3</f>
        <v>38.372727025023003</v>
      </c>
      <c r="N5" s="179">
        <f t="shared" ref="N5:N68" si="10">(B5-38-(10*LOG((0.8*C5)/$N$2)))+3</f>
        <v>38.750612633917001</v>
      </c>
      <c r="O5" s="179">
        <f t="shared" ref="O5:O68" si="11">(B5-38-(10*LOG((0.8*C5)/$O$2)))+3</f>
        <v>39.098233696509119</v>
      </c>
      <c r="P5" s="179">
        <f t="shared" ref="P5:P68" si="12">(B5-38-(10*LOG((0.8*C5)/$P$2)))+3</f>
        <v>39.420080530223132</v>
      </c>
      <c r="Q5" s="179">
        <f t="shared" ref="Q5:Q68" si="13">(B5-38-(10*LOG((0.8*C5)/$Q$2)))+3</f>
        <v>39.719712763997563</v>
      </c>
      <c r="R5" s="180">
        <f t="shared" ref="R5:R68" si="14">(B5-38-(10*LOG((0.8*C5)/$R$2)))+3</f>
        <v>40</v>
      </c>
    </row>
    <row r="6" spans="1:18" x14ac:dyDescent="0.25">
      <c r="A6" s="372"/>
      <c r="B6" s="176">
        <v>75</v>
      </c>
      <c r="C6" s="177">
        <v>15</v>
      </c>
      <c r="D6" s="178">
        <f t="shared" si="0"/>
        <v>29.208187539523749</v>
      </c>
      <c r="E6" s="179">
        <f t="shared" si="1"/>
        <v>30.969100130080562</v>
      </c>
      <c r="F6" s="179">
        <f t="shared" si="2"/>
        <v>32.218487496163561</v>
      </c>
      <c r="G6" s="179">
        <f t="shared" si="3"/>
        <v>33.187587626244124</v>
      </c>
      <c r="H6" s="179">
        <f t="shared" si="4"/>
        <v>33.979400086720375</v>
      </c>
      <c r="I6" s="179">
        <f t="shared" si="5"/>
        <v>34.648867983026506</v>
      </c>
      <c r="J6" s="179">
        <f t="shared" si="6"/>
        <v>35.228787452803374</v>
      </c>
      <c r="K6" s="179">
        <f t="shared" si="7"/>
        <v>35.740312677277188</v>
      </c>
      <c r="L6" s="179">
        <f t="shared" si="8"/>
        <v>36.197887582883936</v>
      </c>
      <c r="M6" s="179">
        <f t="shared" si="9"/>
        <v>36.61181443446619</v>
      </c>
      <c r="N6" s="179">
        <f t="shared" si="10"/>
        <v>36.989700043360187</v>
      </c>
      <c r="O6" s="179">
        <f t="shared" si="11"/>
        <v>37.337321105952306</v>
      </c>
      <c r="P6" s="179">
        <f t="shared" si="12"/>
        <v>37.659167939666318</v>
      </c>
      <c r="Q6" s="179">
        <f t="shared" si="13"/>
        <v>37.95880017344075</v>
      </c>
      <c r="R6" s="180">
        <f t="shared" si="14"/>
        <v>38.239087409443187</v>
      </c>
    </row>
    <row r="7" spans="1:18" x14ac:dyDescent="0.25">
      <c r="A7" s="372"/>
      <c r="B7" s="176">
        <v>75</v>
      </c>
      <c r="C7" s="177">
        <v>20</v>
      </c>
      <c r="D7" s="178">
        <f t="shared" si="0"/>
        <v>27.95880017344075</v>
      </c>
      <c r="E7" s="179">
        <f t="shared" si="1"/>
        <v>29.719712763997563</v>
      </c>
      <c r="F7" s="179">
        <f t="shared" si="2"/>
        <v>30.969100130080562</v>
      </c>
      <c r="G7" s="179">
        <f t="shared" si="3"/>
        <v>31.938200260161128</v>
      </c>
      <c r="H7" s="179">
        <f t="shared" si="4"/>
        <v>32.730012720637376</v>
      </c>
      <c r="I7" s="179">
        <f t="shared" si="5"/>
        <v>33.399480616943507</v>
      </c>
      <c r="J7" s="179">
        <f t="shared" si="6"/>
        <v>33.979400086720375</v>
      </c>
      <c r="K7" s="179">
        <f t="shared" si="7"/>
        <v>34.490925311194189</v>
      </c>
      <c r="L7" s="179">
        <f t="shared" si="8"/>
        <v>34.948500216800937</v>
      </c>
      <c r="M7" s="179">
        <f t="shared" si="9"/>
        <v>35.362427068383191</v>
      </c>
      <c r="N7" s="179">
        <f t="shared" si="10"/>
        <v>35.740312677277188</v>
      </c>
      <c r="O7" s="179">
        <f t="shared" si="11"/>
        <v>36.087933739869307</v>
      </c>
      <c r="P7" s="179">
        <f t="shared" si="12"/>
        <v>36.409780573583319</v>
      </c>
      <c r="Q7" s="179">
        <f t="shared" si="13"/>
        <v>36.709412807357751</v>
      </c>
      <c r="R7" s="180">
        <f t="shared" si="14"/>
        <v>36.989700043360187</v>
      </c>
    </row>
    <row r="8" spans="1:18" x14ac:dyDescent="0.25">
      <c r="A8" s="372"/>
      <c r="B8" s="176">
        <v>75</v>
      </c>
      <c r="C8" s="177">
        <v>25</v>
      </c>
      <c r="D8" s="178">
        <f t="shared" si="0"/>
        <v>26.989700043360187</v>
      </c>
      <c r="E8" s="179">
        <f t="shared" si="1"/>
        <v>28.750612633917001</v>
      </c>
      <c r="F8" s="179">
        <f t="shared" si="2"/>
        <v>30</v>
      </c>
      <c r="G8" s="179">
        <f t="shared" si="3"/>
        <v>30.969100130080562</v>
      </c>
      <c r="H8" s="179">
        <f t="shared" si="4"/>
        <v>31.760912590556813</v>
      </c>
      <c r="I8" s="179">
        <f t="shared" si="5"/>
        <v>32.430380486862944</v>
      </c>
      <c r="J8" s="179">
        <f t="shared" si="6"/>
        <v>33.010299956639813</v>
      </c>
      <c r="K8" s="179">
        <f t="shared" si="7"/>
        <v>33.521825181113627</v>
      </c>
      <c r="L8" s="179">
        <f t="shared" si="8"/>
        <v>33.979400086720375</v>
      </c>
      <c r="M8" s="179">
        <f t="shared" si="9"/>
        <v>34.393326938302629</v>
      </c>
      <c r="N8" s="179">
        <f t="shared" si="10"/>
        <v>34.771212547196626</v>
      </c>
      <c r="O8" s="179">
        <f t="shared" si="11"/>
        <v>35.118833609788744</v>
      </c>
      <c r="P8" s="179">
        <f t="shared" si="12"/>
        <v>35.440680443502757</v>
      </c>
      <c r="Q8" s="179">
        <f t="shared" si="13"/>
        <v>35.740312677277188</v>
      </c>
      <c r="R8" s="180">
        <f t="shared" si="14"/>
        <v>36.020599913279625</v>
      </c>
    </row>
    <row r="9" spans="1:18" x14ac:dyDescent="0.25">
      <c r="A9" s="372"/>
      <c r="B9" s="176">
        <v>75</v>
      </c>
      <c r="C9" s="177">
        <v>30</v>
      </c>
      <c r="D9" s="178">
        <f t="shared" si="0"/>
        <v>26.19788758288394</v>
      </c>
      <c r="E9" s="179">
        <f t="shared" si="1"/>
        <v>27.95880017344075</v>
      </c>
      <c r="F9" s="179">
        <f t="shared" si="2"/>
        <v>29.208187539523749</v>
      </c>
      <c r="G9" s="179">
        <f t="shared" si="3"/>
        <v>30.177287669604315</v>
      </c>
      <c r="H9" s="179">
        <f t="shared" si="4"/>
        <v>30.969100130080562</v>
      </c>
      <c r="I9" s="179">
        <f t="shared" si="5"/>
        <v>31.638568026386697</v>
      </c>
      <c r="J9" s="179">
        <f t="shared" si="6"/>
        <v>32.218487496163561</v>
      </c>
      <c r="K9" s="179">
        <f t="shared" si="7"/>
        <v>32.730012720637376</v>
      </c>
      <c r="L9" s="179">
        <f t="shared" si="8"/>
        <v>33.187587626244124</v>
      </c>
      <c r="M9" s="179">
        <f t="shared" si="9"/>
        <v>33.601514477826377</v>
      </c>
      <c r="N9" s="179">
        <f t="shared" si="10"/>
        <v>33.979400086720375</v>
      </c>
      <c r="O9" s="179">
        <f t="shared" si="11"/>
        <v>34.327021149312493</v>
      </c>
      <c r="P9" s="179">
        <f t="shared" si="12"/>
        <v>34.648867983026506</v>
      </c>
      <c r="Q9" s="179">
        <f t="shared" si="13"/>
        <v>34.948500216800937</v>
      </c>
      <c r="R9" s="180">
        <f t="shared" si="14"/>
        <v>35.228787452803374</v>
      </c>
    </row>
    <row r="10" spans="1:18" x14ac:dyDescent="0.25">
      <c r="A10" s="372"/>
      <c r="B10" s="176">
        <v>75</v>
      </c>
      <c r="C10" s="177">
        <v>35</v>
      </c>
      <c r="D10" s="178">
        <f t="shared" si="0"/>
        <v>25.528419686577806</v>
      </c>
      <c r="E10" s="179">
        <f t="shared" si="1"/>
        <v>27.289332277134619</v>
      </c>
      <c r="F10" s="179">
        <f t="shared" si="2"/>
        <v>28.538719643217618</v>
      </c>
      <c r="G10" s="179">
        <f t="shared" si="3"/>
        <v>29.507819773298184</v>
      </c>
      <c r="H10" s="179">
        <f t="shared" si="4"/>
        <v>30.299632233774432</v>
      </c>
      <c r="I10" s="179">
        <f t="shared" si="5"/>
        <v>30.969100130080562</v>
      </c>
      <c r="J10" s="179">
        <f t="shared" si="6"/>
        <v>31.549019599857431</v>
      </c>
      <c r="K10" s="179">
        <f t="shared" si="7"/>
        <v>32.060544824331245</v>
      </c>
      <c r="L10" s="179">
        <f t="shared" si="8"/>
        <v>32.518119729937993</v>
      </c>
      <c r="M10" s="179">
        <f t="shared" si="9"/>
        <v>32.932046581520247</v>
      </c>
      <c r="N10" s="179">
        <f t="shared" si="10"/>
        <v>33.309932190414244</v>
      </c>
      <c r="O10" s="179">
        <f t="shared" si="11"/>
        <v>33.657553253006363</v>
      </c>
      <c r="P10" s="179">
        <f t="shared" si="12"/>
        <v>33.979400086720375</v>
      </c>
      <c r="Q10" s="179">
        <f t="shared" si="13"/>
        <v>34.279032320494807</v>
      </c>
      <c r="R10" s="180">
        <f t="shared" si="14"/>
        <v>34.559319556497243</v>
      </c>
    </row>
    <row r="11" spans="1:18" ht="15.75" thickBot="1" x14ac:dyDescent="0.3">
      <c r="A11" s="372"/>
      <c r="B11" s="176">
        <v>75</v>
      </c>
      <c r="C11" s="177">
        <v>40</v>
      </c>
      <c r="D11" s="181">
        <f t="shared" si="0"/>
        <v>24.948500216800937</v>
      </c>
      <c r="E11" s="182">
        <f t="shared" si="1"/>
        <v>26.709412807357751</v>
      </c>
      <c r="F11" s="182">
        <f t="shared" si="2"/>
        <v>27.95880017344075</v>
      </c>
      <c r="G11" s="182">
        <f t="shared" si="3"/>
        <v>28.927900303521316</v>
      </c>
      <c r="H11" s="182">
        <f t="shared" si="4"/>
        <v>29.719712763997563</v>
      </c>
      <c r="I11" s="182">
        <f t="shared" si="5"/>
        <v>30.389180660303698</v>
      </c>
      <c r="J11" s="182">
        <f t="shared" si="6"/>
        <v>30.969100130080562</v>
      </c>
      <c r="K11" s="182">
        <f t="shared" si="7"/>
        <v>31.480625354554377</v>
      </c>
      <c r="L11" s="182">
        <f t="shared" si="8"/>
        <v>31.938200260161128</v>
      </c>
      <c r="M11" s="182">
        <f t="shared" si="9"/>
        <v>32.352127111743378</v>
      </c>
      <c r="N11" s="182">
        <f t="shared" si="10"/>
        <v>32.730012720637376</v>
      </c>
      <c r="O11" s="182">
        <f t="shared" si="11"/>
        <v>33.077633783229494</v>
      </c>
      <c r="P11" s="182">
        <f t="shared" si="12"/>
        <v>33.399480616943507</v>
      </c>
      <c r="Q11" s="182">
        <f t="shared" si="13"/>
        <v>33.699112850717938</v>
      </c>
      <c r="R11" s="183">
        <f t="shared" si="14"/>
        <v>33.979400086720375</v>
      </c>
    </row>
    <row r="12" spans="1:18" x14ac:dyDescent="0.25">
      <c r="A12" s="374" t="s">
        <v>196</v>
      </c>
      <c r="B12" s="184">
        <v>74</v>
      </c>
      <c r="C12" s="185">
        <v>5</v>
      </c>
      <c r="D12" s="186">
        <f t="shared" si="0"/>
        <v>32.979400086720375</v>
      </c>
      <c r="E12" s="187">
        <f t="shared" si="1"/>
        <v>34.740312677277188</v>
      </c>
      <c r="F12" s="187">
        <f t="shared" si="2"/>
        <v>35.989700043360187</v>
      </c>
      <c r="G12" s="187">
        <f t="shared" si="3"/>
        <v>36.95880017344075</v>
      </c>
      <c r="H12" s="187">
        <f t="shared" si="4"/>
        <v>37.750612633917001</v>
      </c>
      <c r="I12" s="187">
        <f t="shared" si="5"/>
        <v>38.420080530223132</v>
      </c>
      <c r="J12" s="187">
        <f t="shared" si="6"/>
        <v>39</v>
      </c>
      <c r="K12" s="187">
        <f t="shared" si="7"/>
        <v>39.511525224473814</v>
      </c>
      <c r="L12" s="187">
        <f t="shared" si="8"/>
        <v>39.969100130080562</v>
      </c>
      <c r="M12" s="187">
        <f t="shared" si="9"/>
        <v>40.383026981662816</v>
      </c>
      <c r="N12" s="187">
        <f t="shared" si="10"/>
        <v>40.760912590556813</v>
      </c>
      <c r="O12" s="187">
        <f t="shared" si="11"/>
        <v>41.108533653148932</v>
      </c>
      <c r="P12" s="187">
        <f t="shared" si="12"/>
        <v>41.430380486862944</v>
      </c>
      <c r="Q12" s="187">
        <f t="shared" si="13"/>
        <v>41.730012720637376</v>
      </c>
      <c r="R12" s="188">
        <f t="shared" si="14"/>
        <v>42.010299956639813</v>
      </c>
    </row>
    <row r="13" spans="1:18" x14ac:dyDescent="0.25">
      <c r="A13" s="375"/>
      <c r="B13" s="189">
        <v>74</v>
      </c>
      <c r="C13" s="190">
        <v>10</v>
      </c>
      <c r="D13" s="191">
        <f t="shared" si="0"/>
        <v>29.969100130080562</v>
      </c>
      <c r="E13" s="192">
        <f t="shared" si="1"/>
        <v>31.730012720637376</v>
      </c>
      <c r="F13" s="192">
        <f t="shared" si="2"/>
        <v>32.979400086720375</v>
      </c>
      <c r="G13" s="192">
        <f t="shared" si="3"/>
        <v>33.948500216800937</v>
      </c>
      <c r="H13" s="192">
        <f t="shared" si="4"/>
        <v>34.740312677277188</v>
      </c>
      <c r="I13" s="192">
        <f t="shared" si="5"/>
        <v>35.409780573583319</v>
      </c>
      <c r="J13" s="192">
        <f t="shared" si="6"/>
        <v>35.989700043360187</v>
      </c>
      <c r="K13" s="192">
        <f t="shared" si="7"/>
        <v>36.501225267834002</v>
      </c>
      <c r="L13" s="192">
        <f t="shared" si="8"/>
        <v>36.95880017344075</v>
      </c>
      <c r="M13" s="192">
        <f t="shared" si="9"/>
        <v>37.372727025023003</v>
      </c>
      <c r="N13" s="192">
        <f t="shared" si="10"/>
        <v>37.750612633917001</v>
      </c>
      <c r="O13" s="192">
        <f t="shared" si="11"/>
        <v>38.098233696509119</v>
      </c>
      <c r="P13" s="192">
        <f t="shared" si="12"/>
        <v>38.420080530223132</v>
      </c>
      <c r="Q13" s="192">
        <f t="shared" si="13"/>
        <v>38.719712763997563</v>
      </c>
      <c r="R13" s="193">
        <f t="shared" si="14"/>
        <v>39</v>
      </c>
    </row>
    <row r="14" spans="1:18" x14ac:dyDescent="0.25">
      <c r="A14" s="375"/>
      <c r="B14" s="189">
        <v>74</v>
      </c>
      <c r="C14" s="190">
        <v>15</v>
      </c>
      <c r="D14" s="191">
        <f t="shared" si="0"/>
        <v>28.208187539523749</v>
      </c>
      <c r="E14" s="192">
        <f t="shared" si="1"/>
        <v>29.969100130080562</v>
      </c>
      <c r="F14" s="192">
        <f t="shared" si="2"/>
        <v>31.218487496163561</v>
      </c>
      <c r="G14" s="192">
        <f t="shared" si="3"/>
        <v>32.187587626244124</v>
      </c>
      <c r="H14" s="192">
        <f t="shared" si="4"/>
        <v>32.979400086720375</v>
      </c>
      <c r="I14" s="192">
        <f t="shared" si="5"/>
        <v>33.648867983026506</v>
      </c>
      <c r="J14" s="192">
        <f t="shared" si="6"/>
        <v>34.228787452803374</v>
      </c>
      <c r="K14" s="192">
        <f t="shared" si="7"/>
        <v>34.740312677277188</v>
      </c>
      <c r="L14" s="192">
        <f t="shared" si="8"/>
        <v>35.197887582883936</v>
      </c>
      <c r="M14" s="192">
        <f t="shared" si="9"/>
        <v>35.61181443446619</v>
      </c>
      <c r="N14" s="192">
        <f t="shared" si="10"/>
        <v>35.989700043360187</v>
      </c>
      <c r="O14" s="192">
        <f t="shared" si="11"/>
        <v>36.337321105952306</v>
      </c>
      <c r="P14" s="192">
        <f t="shared" si="12"/>
        <v>36.659167939666318</v>
      </c>
      <c r="Q14" s="192">
        <f t="shared" si="13"/>
        <v>36.95880017344075</v>
      </c>
      <c r="R14" s="193">
        <f t="shared" si="14"/>
        <v>37.239087409443187</v>
      </c>
    </row>
    <row r="15" spans="1:18" x14ac:dyDescent="0.25">
      <c r="A15" s="375"/>
      <c r="B15" s="189">
        <v>74</v>
      </c>
      <c r="C15" s="190">
        <v>20</v>
      </c>
      <c r="D15" s="191">
        <f t="shared" si="0"/>
        <v>26.95880017344075</v>
      </c>
      <c r="E15" s="192">
        <f t="shared" si="1"/>
        <v>28.719712763997563</v>
      </c>
      <c r="F15" s="192">
        <f t="shared" si="2"/>
        <v>29.969100130080562</v>
      </c>
      <c r="G15" s="192">
        <f t="shared" si="3"/>
        <v>30.938200260161128</v>
      </c>
      <c r="H15" s="192">
        <f t="shared" si="4"/>
        <v>31.730012720637376</v>
      </c>
      <c r="I15" s="192">
        <f t="shared" si="5"/>
        <v>32.399480616943507</v>
      </c>
      <c r="J15" s="192">
        <f t="shared" si="6"/>
        <v>32.979400086720375</v>
      </c>
      <c r="K15" s="192">
        <f t="shared" si="7"/>
        <v>33.490925311194189</v>
      </c>
      <c r="L15" s="192">
        <f t="shared" si="8"/>
        <v>33.948500216800937</v>
      </c>
      <c r="M15" s="192">
        <f t="shared" si="9"/>
        <v>34.362427068383191</v>
      </c>
      <c r="N15" s="192">
        <f t="shared" si="10"/>
        <v>34.740312677277188</v>
      </c>
      <c r="O15" s="192">
        <f t="shared" si="11"/>
        <v>35.087933739869307</v>
      </c>
      <c r="P15" s="192">
        <f t="shared" si="12"/>
        <v>35.409780573583319</v>
      </c>
      <c r="Q15" s="192">
        <f t="shared" si="13"/>
        <v>35.709412807357751</v>
      </c>
      <c r="R15" s="193">
        <f t="shared" si="14"/>
        <v>35.989700043360187</v>
      </c>
    </row>
    <row r="16" spans="1:18" x14ac:dyDescent="0.25">
      <c r="A16" s="375"/>
      <c r="B16" s="189">
        <v>74</v>
      </c>
      <c r="C16" s="190">
        <v>25</v>
      </c>
      <c r="D16" s="191">
        <f t="shared" si="0"/>
        <v>25.989700043360187</v>
      </c>
      <c r="E16" s="192">
        <f t="shared" si="1"/>
        <v>27.750612633917001</v>
      </c>
      <c r="F16" s="192">
        <f t="shared" si="2"/>
        <v>29</v>
      </c>
      <c r="G16" s="192">
        <f t="shared" si="3"/>
        <v>29.969100130080562</v>
      </c>
      <c r="H16" s="192">
        <f t="shared" si="4"/>
        <v>30.760912590556813</v>
      </c>
      <c r="I16" s="192">
        <f t="shared" si="5"/>
        <v>31.430380486862944</v>
      </c>
      <c r="J16" s="192">
        <f t="shared" si="6"/>
        <v>32.010299956639813</v>
      </c>
      <c r="K16" s="192">
        <f t="shared" si="7"/>
        <v>32.521825181113627</v>
      </c>
      <c r="L16" s="192">
        <f t="shared" si="8"/>
        <v>32.979400086720375</v>
      </c>
      <c r="M16" s="192">
        <f t="shared" si="9"/>
        <v>33.393326938302629</v>
      </c>
      <c r="N16" s="192">
        <f t="shared" si="10"/>
        <v>33.771212547196626</v>
      </c>
      <c r="O16" s="192">
        <f t="shared" si="11"/>
        <v>34.118833609788744</v>
      </c>
      <c r="P16" s="192">
        <f t="shared" si="12"/>
        <v>34.440680443502757</v>
      </c>
      <c r="Q16" s="192">
        <f t="shared" si="13"/>
        <v>34.740312677277188</v>
      </c>
      <c r="R16" s="193">
        <f t="shared" si="14"/>
        <v>35.020599913279625</v>
      </c>
    </row>
    <row r="17" spans="1:18" x14ac:dyDescent="0.25">
      <c r="A17" s="375"/>
      <c r="B17" s="189">
        <v>74</v>
      </c>
      <c r="C17" s="190">
        <v>30</v>
      </c>
      <c r="D17" s="191">
        <f t="shared" si="0"/>
        <v>25.19788758288394</v>
      </c>
      <c r="E17" s="192">
        <f t="shared" si="1"/>
        <v>26.95880017344075</v>
      </c>
      <c r="F17" s="192">
        <f t="shared" si="2"/>
        <v>28.208187539523749</v>
      </c>
      <c r="G17" s="192">
        <f t="shared" si="3"/>
        <v>29.177287669604315</v>
      </c>
      <c r="H17" s="192">
        <f t="shared" si="4"/>
        <v>29.969100130080562</v>
      </c>
      <c r="I17" s="192">
        <f t="shared" si="5"/>
        <v>30.638568026386697</v>
      </c>
      <c r="J17" s="192">
        <f t="shared" si="6"/>
        <v>31.218487496163561</v>
      </c>
      <c r="K17" s="192">
        <f t="shared" si="7"/>
        <v>31.730012720637376</v>
      </c>
      <c r="L17" s="192">
        <f t="shared" si="8"/>
        <v>32.187587626244124</v>
      </c>
      <c r="M17" s="192">
        <f t="shared" si="9"/>
        <v>32.601514477826377</v>
      </c>
      <c r="N17" s="192">
        <f t="shared" si="10"/>
        <v>32.979400086720375</v>
      </c>
      <c r="O17" s="192">
        <f t="shared" si="11"/>
        <v>33.327021149312493</v>
      </c>
      <c r="P17" s="192">
        <f t="shared" si="12"/>
        <v>33.648867983026506</v>
      </c>
      <c r="Q17" s="192">
        <f t="shared" si="13"/>
        <v>33.948500216800937</v>
      </c>
      <c r="R17" s="193">
        <f t="shared" si="14"/>
        <v>34.228787452803374</v>
      </c>
    </row>
    <row r="18" spans="1:18" x14ac:dyDescent="0.25">
      <c r="A18" s="375"/>
      <c r="B18" s="189">
        <v>74</v>
      </c>
      <c r="C18" s="190">
        <v>35</v>
      </c>
      <c r="D18" s="191">
        <f t="shared" si="0"/>
        <v>24.528419686577806</v>
      </c>
      <c r="E18" s="192">
        <f t="shared" si="1"/>
        <v>26.289332277134619</v>
      </c>
      <c r="F18" s="192">
        <f t="shared" si="2"/>
        <v>27.538719643217618</v>
      </c>
      <c r="G18" s="192">
        <f t="shared" si="3"/>
        <v>28.507819773298184</v>
      </c>
      <c r="H18" s="192">
        <f t="shared" si="4"/>
        <v>29.299632233774432</v>
      </c>
      <c r="I18" s="192">
        <f t="shared" si="5"/>
        <v>29.969100130080562</v>
      </c>
      <c r="J18" s="192">
        <f t="shared" si="6"/>
        <v>30.549019599857431</v>
      </c>
      <c r="K18" s="192">
        <f t="shared" si="7"/>
        <v>31.060544824331245</v>
      </c>
      <c r="L18" s="192">
        <f t="shared" si="8"/>
        <v>31.518119729937997</v>
      </c>
      <c r="M18" s="192">
        <f t="shared" si="9"/>
        <v>31.932046581520247</v>
      </c>
      <c r="N18" s="192">
        <f t="shared" si="10"/>
        <v>32.309932190414244</v>
      </c>
      <c r="O18" s="192">
        <f t="shared" si="11"/>
        <v>32.657553253006363</v>
      </c>
      <c r="P18" s="192">
        <f t="shared" si="12"/>
        <v>32.979400086720375</v>
      </c>
      <c r="Q18" s="192">
        <f t="shared" si="13"/>
        <v>33.279032320494807</v>
      </c>
      <c r="R18" s="193">
        <f t="shared" si="14"/>
        <v>33.559319556497243</v>
      </c>
    </row>
    <row r="19" spans="1:18" ht="15.75" thickBot="1" x14ac:dyDescent="0.3">
      <c r="A19" s="376"/>
      <c r="B19" s="194">
        <v>74</v>
      </c>
      <c r="C19" s="195">
        <v>40</v>
      </c>
      <c r="D19" s="196">
        <f t="shared" si="0"/>
        <v>23.948500216800937</v>
      </c>
      <c r="E19" s="197">
        <f t="shared" si="1"/>
        <v>25.709412807357751</v>
      </c>
      <c r="F19" s="197">
        <f t="shared" si="2"/>
        <v>26.95880017344075</v>
      </c>
      <c r="G19" s="197">
        <f t="shared" si="3"/>
        <v>27.927900303521316</v>
      </c>
      <c r="H19" s="197">
        <f t="shared" si="4"/>
        <v>28.719712763997563</v>
      </c>
      <c r="I19" s="197">
        <f t="shared" si="5"/>
        <v>29.389180660303698</v>
      </c>
      <c r="J19" s="197">
        <f t="shared" si="6"/>
        <v>29.969100130080562</v>
      </c>
      <c r="K19" s="197">
        <f t="shared" si="7"/>
        <v>30.480625354554377</v>
      </c>
      <c r="L19" s="197">
        <f t="shared" si="8"/>
        <v>30.938200260161128</v>
      </c>
      <c r="M19" s="197">
        <f t="shared" si="9"/>
        <v>31.352127111743378</v>
      </c>
      <c r="N19" s="197">
        <f t="shared" si="10"/>
        <v>31.730012720637376</v>
      </c>
      <c r="O19" s="197">
        <f t="shared" si="11"/>
        <v>32.077633783229494</v>
      </c>
      <c r="P19" s="197">
        <f t="shared" si="12"/>
        <v>32.399480616943507</v>
      </c>
      <c r="Q19" s="197">
        <f t="shared" si="13"/>
        <v>32.699112850717938</v>
      </c>
      <c r="R19" s="198">
        <f t="shared" si="14"/>
        <v>32.979400086720375</v>
      </c>
    </row>
    <row r="20" spans="1:18" x14ac:dyDescent="0.25">
      <c r="A20" s="371" t="s">
        <v>197</v>
      </c>
      <c r="B20" s="171">
        <v>73</v>
      </c>
      <c r="C20" s="172">
        <v>5</v>
      </c>
      <c r="D20" s="199">
        <f t="shared" si="0"/>
        <v>31.979400086720375</v>
      </c>
      <c r="E20" s="174">
        <f t="shared" si="1"/>
        <v>33.740312677277188</v>
      </c>
      <c r="F20" s="174">
        <f t="shared" si="2"/>
        <v>34.989700043360187</v>
      </c>
      <c r="G20" s="174">
        <f t="shared" si="3"/>
        <v>35.95880017344075</v>
      </c>
      <c r="H20" s="174">
        <f t="shared" si="4"/>
        <v>36.750612633917001</v>
      </c>
      <c r="I20" s="174">
        <f t="shared" si="5"/>
        <v>37.420080530223132</v>
      </c>
      <c r="J20" s="174">
        <f t="shared" si="6"/>
        <v>38</v>
      </c>
      <c r="K20" s="174">
        <f t="shared" si="7"/>
        <v>38.511525224473814</v>
      </c>
      <c r="L20" s="174">
        <f t="shared" si="8"/>
        <v>38.969100130080562</v>
      </c>
      <c r="M20" s="174">
        <f t="shared" si="9"/>
        <v>39.383026981662816</v>
      </c>
      <c r="N20" s="174">
        <f t="shared" si="10"/>
        <v>39.760912590556813</v>
      </c>
      <c r="O20" s="174">
        <f t="shared" si="11"/>
        <v>40.108533653148932</v>
      </c>
      <c r="P20" s="174">
        <f t="shared" si="12"/>
        <v>40.430380486862944</v>
      </c>
      <c r="Q20" s="174">
        <f t="shared" si="13"/>
        <v>40.730012720637376</v>
      </c>
      <c r="R20" s="175">
        <f t="shared" si="14"/>
        <v>41.010299956639813</v>
      </c>
    </row>
    <row r="21" spans="1:18" x14ac:dyDescent="0.25">
      <c r="A21" s="372"/>
      <c r="B21" s="176">
        <v>73</v>
      </c>
      <c r="C21" s="177">
        <v>10</v>
      </c>
      <c r="D21" s="200">
        <f t="shared" si="0"/>
        <v>28.969100130080562</v>
      </c>
      <c r="E21" s="179">
        <f t="shared" si="1"/>
        <v>30.730012720637376</v>
      </c>
      <c r="F21" s="179">
        <f t="shared" si="2"/>
        <v>31.979400086720375</v>
      </c>
      <c r="G21" s="179">
        <f t="shared" si="3"/>
        <v>32.948500216800937</v>
      </c>
      <c r="H21" s="179">
        <f t="shared" si="4"/>
        <v>33.740312677277188</v>
      </c>
      <c r="I21" s="179">
        <f t="shared" si="5"/>
        <v>34.409780573583319</v>
      </c>
      <c r="J21" s="179">
        <f t="shared" si="6"/>
        <v>34.989700043360187</v>
      </c>
      <c r="K21" s="179">
        <f t="shared" si="7"/>
        <v>35.501225267834002</v>
      </c>
      <c r="L21" s="179">
        <f t="shared" si="8"/>
        <v>35.95880017344075</v>
      </c>
      <c r="M21" s="179">
        <f t="shared" si="9"/>
        <v>36.372727025023003</v>
      </c>
      <c r="N21" s="179">
        <f t="shared" si="10"/>
        <v>36.750612633917001</v>
      </c>
      <c r="O21" s="179">
        <f t="shared" si="11"/>
        <v>37.098233696509119</v>
      </c>
      <c r="P21" s="179">
        <f t="shared" si="12"/>
        <v>37.420080530223132</v>
      </c>
      <c r="Q21" s="179">
        <f t="shared" si="13"/>
        <v>37.719712763997563</v>
      </c>
      <c r="R21" s="180">
        <f t="shared" si="14"/>
        <v>38</v>
      </c>
    </row>
    <row r="22" spans="1:18" x14ac:dyDescent="0.25">
      <c r="A22" s="372"/>
      <c r="B22" s="176">
        <v>73</v>
      </c>
      <c r="C22" s="177">
        <v>15</v>
      </c>
      <c r="D22" s="200">
        <f t="shared" si="0"/>
        <v>27.208187539523749</v>
      </c>
      <c r="E22" s="179">
        <f t="shared" si="1"/>
        <v>28.969100130080562</v>
      </c>
      <c r="F22" s="179">
        <f t="shared" si="2"/>
        <v>30.218487496163561</v>
      </c>
      <c r="G22" s="179">
        <f t="shared" si="3"/>
        <v>31.187587626244127</v>
      </c>
      <c r="H22" s="179">
        <f t="shared" si="4"/>
        <v>31.979400086720375</v>
      </c>
      <c r="I22" s="179">
        <f t="shared" si="5"/>
        <v>32.648867983026506</v>
      </c>
      <c r="J22" s="179">
        <f t="shared" si="6"/>
        <v>33.228787452803374</v>
      </c>
      <c r="K22" s="179">
        <f t="shared" si="7"/>
        <v>33.740312677277188</v>
      </c>
      <c r="L22" s="179">
        <f t="shared" si="8"/>
        <v>34.197887582883936</v>
      </c>
      <c r="M22" s="179">
        <f t="shared" si="9"/>
        <v>34.61181443446619</v>
      </c>
      <c r="N22" s="179">
        <f t="shared" si="10"/>
        <v>34.989700043360187</v>
      </c>
      <c r="O22" s="179">
        <f t="shared" si="11"/>
        <v>35.337321105952306</v>
      </c>
      <c r="P22" s="179">
        <f t="shared" si="12"/>
        <v>35.659167939666318</v>
      </c>
      <c r="Q22" s="179">
        <f t="shared" si="13"/>
        <v>35.95880017344075</v>
      </c>
      <c r="R22" s="180">
        <f t="shared" si="14"/>
        <v>36.239087409443187</v>
      </c>
    </row>
    <row r="23" spans="1:18" x14ac:dyDescent="0.25">
      <c r="A23" s="372"/>
      <c r="B23" s="176">
        <v>73</v>
      </c>
      <c r="C23" s="177">
        <v>20</v>
      </c>
      <c r="D23" s="200">
        <f t="shared" si="0"/>
        <v>25.95880017344075</v>
      </c>
      <c r="E23" s="179">
        <f t="shared" si="1"/>
        <v>27.719712763997563</v>
      </c>
      <c r="F23" s="179">
        <f t="shared" si="2"/>
        <v>28.969100130080562</v>
      </c>
      <c r="G23" s="179">
        <f t="shared" si="3"/>
        <v>29.938200260161128</v>
      </c>
      <c r="H23" s="179">
        <f t="shared" si="4"/>
        <v>30.730012720637376</v>
      </c>
      <c r="I23" s="179">
        <f t="shared" si="5"/>
        <v>31.399480616943507</v>
      </c>
      <c r="J23" s="179">
        <f t="shared" si="6"/>
        <v>31.979400086720375</v>
      </c>
      <c r="K23" s="179">
        <f t="shared" si="7"/>
        <v>32.490925311194189</v>
      </c>
      <c r="L23" s="179">
        <f t="shared" si="8"/>
        <v>32.948500216800937</v>
      </c>
      <c r="M23" s="179">
        <f t="shared" si="9"/>
        <v>33.362427068383191</v>
      </c>
      <c r="N23" s="179">
        <f t="shared" si="10"/>
        <v>33.740312677277188</v>
      </c>
      <c r="O23" s="179">
        <f t="shared" si="11"/>
        <v>34.087933739869307</v>
      </c>
      <c r="P23" s="179">
        <f t="shared" si="12"/>
        <v>34.409780573583319</v>
      </c>
      <c r="Q23" s="179">
        <f t="shared" si="13"/>
        <v>34.709412807357751</v>
      </c>
      <c r="R23" s="180">
        <f t="shared" si="14"/>
        <v>34.989700043360187</v>
      </c>
    </row>
    <row r="24" spans="1:18" x14ac:dyDescent="0.25">
      <c r="A24" s="372"/>
      <c r="B24" s="176">
        <v>73</v>
      </c>
      <c r="C24" s="177">
        <v>25</v>
      </c>
      <c r="D24" s="200">
        <f t="shared" si="0"/>
        <v>24.989700043360187</v>
      </c>
      <c r="E24" s="179">
        <f t="shared" si="1"/>
        <v>26.750612633917001</v>
      </c>
      <c r="F24" s="179">
        <f t="shared" si="2"/>
        <v>28</v>
      </c>
      <c r="G24" s="179">
        <f t="shared" si="3"/>
        <v>28.969100130080562</v>
      </c>
      <c r="H24" s="179">
        <f t="shared" si="4"/>
        <v>29.760912590556813</v>
      </c>
      <c r="I24" s="179">
        <f t="shared" si="5"/>
        <v>30.430380486862944</v>
      </c>
      <c r="J24" s="179">
        <f t="shared" si="6"/>
        <v>31.010299956639813</v>
      </c>
      <c r="K24" s="179">
        <f t="shared" si="7"/>
        <v>31.521825181113627</v>
      </c>
      <c r="L24" s="179">
        <f t="shared" si="8"/>
        <v>31.979400086720375</v>
      </c>
      <c r="M24" s="179">
        <f t="shared" si="9"/>
        <v>32.393326938302629</v>
      </c>
      <c r="N24" s="179">
        <f t="shared" si="10"/>
        <v>32.771212547196626</v>
      </c>
      <c r="O24" s="179">
        <f t="shared" si="11"/>
        <v>33.118833609788744</v>
      </c>
      <c r="P24" s="179">
        <f t="shared" si="12"/>
        <v>33.440680443502757</v>
      </c>
      <c r="Q24" s="179">
        <f t="shared" si="13"/>
        <v>33.740312677277188</v>
      </c>
      <c r="R24" s="180">
        <f t="shared" si="14"/>
        <v>34.020599913279625</v>
      </c>
    </row>
    <row r="25" spans="1:18" x14ac:dyDescent="0.25">
      <c r="A25" s="372"/>
      <c r="B25" s="176">
        <v>73</v>
      </c>
      <c r="C25" s="177">
        <v>30</v>
      </c>
      <c r="D25" s="200">
        <f t="shared" si="0"/>
        <v>24.19788758288394</v>
      </c>
      <c r="E25" s="179">
        <f t="shared" si="1"/>
        <v>25.95880017344075</v>
      </c>
      <c r="F25" s="179">
        <f t="shared" si="2"/>
        <v>27.208187539523749</v>
      </c>
      <c r="G25" s="179">
        <f t="shared" si="3"/>
        <v>28.177287669604315</v>
      </c>
      <c r="H25" s="179">
        <f t="shared" si="4"/>
        <v>28.969100130080562</v>
      </c>
      <c r="I25" s="179">
        <f t="shared" si="5"/>
        <v>29.638568026386697</v>
      </c>
      <c r="J25" s="179">
        <f t="shared" si="6"/>
        <v>30.218487496163561</v>
      </c>
      <c r="K25" s="179">
        <f t="shared" si="7"/>
        <v>30.730012720637376</v>
      </c>
      <c r="L25" s="179">
        <f t="shared" si="8"/>
        <v>31.187587626244127</v>
      </c>
      <c r="M25" s="179">
        <f t="shared" si="9"/>
        <v>31.601514477826377</v>
      </c>
      <c r="N25" s="179">
        <f t="shared" si="10"/>
        <v>31.979400086720375</v>
      </c>
      <c r="O25" s="179">
        <f t="shared" si="11"/>
        <v>32.327021149312493</v>
      </c>
      <c r="P25" s="179">
        <f t="shared" si="12"/>
        <v>32.648867983026506</v>
      </c>
      <c r="Q25" s="179">
        <f t="shared" si="13"/>
        <v>32.948500216800937</v>
      </c>
      <c r="R25" s="180">
        <f t="shared" si="14"/>
        <v>33.228787452803374</v>
      </c>
    </row>
    <row r="26" spans="1:18" x14ac:dyDescent="0.25">
      <c r="A26" s="372"/>
      <c r="B26" s="176">
        <v>73</v>
      </c>
      <c r="C26" s="177">
        <v>35</v>
      </c>
      <c r="D26" s="200">
        <f t="shared" si="0"/>
        <v>23.528419686577806</v>
      </c>
      <c r="E26" s="179">
        <f t="shared" si="1"/>
        <v>25.289332277134619</v>
      </c>
      <c r="F26" s="179">
        <f t="shared" si="2"/>
        <v>26.538719643217618</v>
      </c>
      <c r="G26" s="179">
        <f t="shared" si="3"/>
        <v>27.507819773298184</v>
      </c>
      <c r="H26" s="179">
        <f t="shared" si="4"/>
        <v>28.299632233774432</v>
      </c>
      <c r="I26" s="179">
        <f t="shared" si="5"/>
        <v>28.969100130080562</v>
      </c>
      <c r="J26" s="179">
        <f t="shared" si="6"/>
        <v>29.549019599857431</v>
      </c>
      <c r="K26" s="179">
        <f t="shared" si="7"/>
        <v>30.060544824331245</v>
      </c>
      <c r="L26" s="179">
        <f t="shared" si="8"/>
        <v>30.518119729937997</v>
      </c>
      <c r="M26" s="179">
        <f t="shared" si="9"/>
        <v>30.932046581520247</v>
      </c>
      <c r="N26" s="179">
        <f t="shared" si="10"/>
        <v>31.309932190414244</v>
      </c>
      <c r="O26" s="179">
        <f t="shared" si="11"/>
        <v>31.657553253006363</v>
      </c>
      <c r="P26" s="179">
        <f t="shared" si="12"/>
        <v>31.979400086720375</v>
      </c>
      <c r="Q26" s="179">
        <f t="shared" si="13"/>
        <v>32.279032320494807</v>
      </c>
      <c r="R26" s="180">
        <f t="shared" si="14"/>
        <v>32.559319556497243</v>
      </c>
    </row>
    <row r="27" spans="1:18" ht="15.75" thickBot="1" x14ac:dyDescent="0.3">
      <c r="A27" s="373"/>
      <c r="B27" s="201">
        <v>73</v>
      </c>
      <c r="C27" s="202">
        <v>40</v>
      </c>
      <c r="D27" s="203">
        <f t="shared" si="0"/>
        <v>22.948500216800937</v>
      </c>
      <c r="E27" s="182">
        <f t="shared" si="1"/>
        <v>24.709412807357751</v>
      </c>
      <c r="F27" s="182">
        <f t="shared" si="2"/>
        <v>25.95880017344075</v>
      </c>
      <c r="G27" s="182">
        <f t="shared" si="3"/>
        <v>26.927900303521316</v>
      </c>
      <c r="H27" s="182">
        <f t="shared" si="4"/>
        <v>27.719712763997563</v>
      </c>
      <c r="I27" s="182">
        <f t="shared" si="5"/>
        <v>28.389180660303698</v>
      </c>
      <c r="J27" s="182">
        <f t="shared" si="6"/>
        <v>28.969100130080562</v>
      </c>
      <c r="K27" s="182">
        <f t="shared" si="7"/>
        <v>29.480625354554377</v>
      </c>
      <c r="L27" s="182">
        <f t="shared" si="8"/>
        <v>29.938200260161128</v>
      </c>
      <c r="M27" s="182">
        <f t="shared" si="9"/>
        <v>30.352127111743378</v>
      </c>
      <c r="N27" s="182">
        <f t="shared" si="10"/>
        <v>30.730012720637376</v>
      </c>
      <c r="O27" s="182">
        <f t="shared" si="11"/>
        <v>31.077633783229494</v>
      </c>
      <c r="P27" s="182">
        <f t="shared" si="12"/>
        <v>31.399480616943507</v>
      </c>
      <c r="Q27" s="182">
        <f t="shared" si="13"/>
        <v>31.699112850717938</v>
      </c>
      <c r="R27" s="183">
        <f t="shared" si="14"/>
        <v>31.979400086720375</v>
      </c>
    </row>
    <row r="28" spans="1:18" x14ac:dyDescent="0.25">
      <c r="A28" s="374" t="s">
        <v>198</v>
      </c>
      <c r="B28" s="184">
        <v>72</v>
      </c>
      <c r="C28" s="185">
        <v>5</v>
      </c>
      <c r="D28" s="204">
        <f t="shared" si="0"/>
        <v>30.979400086720375</v>
      </c>
      <c r="E28" s="187">
        <f t="shared" si="1"/>
        <v>32.740312677277188</v>
      </c>
      <c r="F28" s="187">
        <f t="shared" si="2"/>
        <v>33.989700043360187</v>
      </c>
      <c r="G28" s="187">
        <f t="shared" si="3"/>
        <v>34.95880017344075</v>
      </c>
      <c r="H28" s="187">
        <f t="shared" si="4"/>
        <v>35.750612633917001</v>
      </c>
      <c r="I28" s="187">
        <f t="shared" si="5"/>
        <v>36.420080530223132</v>
      </c>
      <c r="J28" s="187">
        <f t="shared" si="6"/>
        <v>37</v>
      </c>
      <c r="K28" s="187">
        <f t="shared" si="7"/>
        <v>37.511525224473814</v>
      </c>
      <c r="L28" s="187">
        <f t="shared" si="8"/>
        <v>37.969100130080562</v>
      </c>
      <c r="M28" s="187">
        <f t="shared" si="9"/>
        <v>38.383026981662816</v>
      </c>
      <c r="N28" s="187">
        <f t="shared" si="10"/>
        <v>38.760912590556813</v>
      </c>
      <c r="O28" s="187">
        <f t="shared" si="11"/>
        <v>39.108533653148932</v>
      </c>
      <c r="P28" s="187">
        <f t="shared" si="12"/>
        <v>39.430380486862944</v>
      </c>
      <c r="Q28" s="187">
        <f t="shared" si="13"/>
        <v>39.730012720637376</v>
      </c>
      <c r="R28" s="188">
        <f t="shared" si="14"/>
        <v>40.010299956639813</v>
      </c>
    </row>
    <row r="29" spans="1:18" x14ac:dyDescent="0.25">
      <c r="A29" s="375"/>
      <c r="B29" s="189">
        <v>72</v>
      </c>
      <c r="C29" s="190">
        <v>10</v>
      </c>
      <c r="D29" s="205">
        <f t="shared" si="0"/>
        <v>27.969100130080562</v>
      </c>
      <c r="E29" s="192">
        <f t="shared" si="1"/>
        <v>29.730012720637376</v>
      </c>
      <c r="F29" s="192">
        <f t="shared" si="2"/>
        <v>30.979400086720375</v>
      </c>
      <c r="G29" s="192">
        <f t="shared" si="3"/>
        <v>31.948500216800937</v>
      </c>
      <c r="H29" s="192">
        <f t="shared" si="4"/>
        <v>32.740312677277188</v>
      </c>
      <c r="I29" s="192">
        <f t="shared" si="5"/>
        <v>33.409780573583319</v>
      </c>
      <c r="J29" s="192">
        <f t="shared" si="6"/>
        <v>33.989700043360187</v>
      </c>
      <c r="K29" s="192">
        <f t="shared" si="7"/>
        <v>34.501225267834002</v>
      </c>
      <c r="L29" s="192">
        <f t="shared" si="8"/>
        <v>34.95880017344075</v>
      </c>
      <c r="M29" s="192">
        <f t="shared" si="9"/>
        <v>35.372727025023003</v>
      </c>
      <c r="N29" s="192">
        <f t="shared" si="10"/>
        <v>35.750612633917001</v>
      </c>
      <c r="O29" s="192">
        <f t="shared" si="11"/>
        <v>36.098233696509119</v>
      </c>
      <c r="P29" s="192">
        <f t="shared" si="12"/>
        <v>36.420080530223132</v>
      </c>
      <c r="Q29" s="192">
        <f t="shared" si="13"/>
        <v>36.719712763997563</v>
      </c>
      <c r="R29" s="193">
        <f t="shared" si="14"/>
        <v>37</v>
      </c>
    </row>
    <row r="30" spans="1:18" x14ac:dyDescent="0.25">
      <c r="A30" s="375"/>
      <c r="B30" s="189">
        <v>72</v>
      </c>
      <c r="C30" s="190">
        <v>15</v>
      </c>
      <c r="D30" s="205">
        <f t="shared" si="0"/>
        <v>26.208187539523749</v>
      </c>
      <c r="E30" s="192">
        <f t="shared" si="1"/>
        <v>27.969100130080562</v>
      </c>
      <c r="F30" s="192">
        <f t="shared" si="2"/>
        <v>29.218487496163561</v>
      </c>
      <c r="G30" s="192">
        <f t="shared" si="3"/>
        <v>30.187587626244127</v>
      </c>
      <c r="H30" s="192">
        <f t="shared" si="4"/>
        <v>30.979400086720375</v>
      </c>
      <c r="I30" s="192">
        <f t="shared" si="5"/>
        <v>31.648867983026506</v>
      </c>
      <c r="J30" s="192">
        <f t="shared" si="6"/>
        <v>32.228787452803374</v>
      </c>
      <c r="K30" s="192">
        <f t="shared" si="7"/>
        <v>32.740312677277188</v>
      </c>
      <c r="L30" s="192">
        <f t="shared" si="8"/>
        <v>33.197887582883936</v>
      </c>
      <c r="M30" s="192">
        <f t="shared" si="9"/>
        <v>33.61181443446619</v>
      </c>
      <c r="N30" s="192">
        <f t="shared" si="10"/>
        <v>33.989700043360187</v>
      </c>
      <c r="O30" s="192">
        <f t="shared" si="11"/>
        <v>34.337321105952306</v>
      </c>
      <c r="P30" s="192">
        <f t="shared" si="12"/>
        <v>34.659167939666318</v>
      </c>
      <c r="Q30" s="192">
        <f t="shared" si="13"/>
        <v>34.95880017344075</v>
      </c>
      <c r="R30" s="193">
        <f t="shared" si="14"/>
        <v>35.239087409443187</v>
      </c>
    </row>
    <row r="31" spans="1:18" x14ac:dyDescent="0.25">
      <c r="A31" s="375"/>
      <c r="B31" s="189">
        <v>72</v>
      </c>
      <c r="C31" s="190">
        <v>20</v>
      </c>
      <c r="D31" s="205">
        <f t="shared" si="0"/>
        <v>24.95880017344075</v>
      </c>
      <c r="E31" s="192">
        <f t="shared" si="1"/>
        <v>26.719712763997563</v>
      </c>
      <c r="F31" s="192">
        <f t="shared" si="2"/>
        <v>27.969100130080562</v>
      </c>
      <c r="G31" s="192">
        <f t="shared" si="3"/>
        <v>28.938200260161128</v>
      </c>
      <c r="H31" s="192">
        <f t="shared" si="4"/>
        <v>29.730012720637376</v>
      </c>
      <c r="I31" s="192">
        <f t="shared" si="5"/>
        <v>30.399480616943507</v>
      </c>
      <c r="J31" s="192">
        <f t="shared" si="6"/>
        <v>30.979400086720375</v>
      </c>
      <c r="K31" s="192">
        <f t="shared" si="7"/>
        <v>31.490925311194189</v>
      </c>
      <c r="L31" s="192">
        <f t="shared" si="8"/>
        <v>31.948500216800937</v>
      </c>
      <c r="M31" s="192">
        <f t="shared" si="9"/>
        <v>32.362427068383191</v>
      </c>
      <c r="N31" s="192">
        <f t="shared" si="10"/>
        <v>32.740312677277188</v>
      </c>
      <c r="O31" s="192">
        <f t="shared" si="11"/>
        <v>33.087933739869307</v>
      </c>
      <c r="P31" s="192">
        <f t="shared" si="12"/>
        <v>33.409780573583319</v>
      </c>
      <c r="Q31" s="192">
        <f t="shared" si="13"/>
        <v>33.709412807357751</v>
      </c>
      <c r="R31" s="193">
        <f t="shared" si="14"/>
        <v>33.989700043360187</v>
      </c>
    </row>
    <row r="32" spans="1:18" x14ac:dyDescent="0.25">
      <c r="A32" s="375"/>
      <c r="B32" s="189">
        <v>72</v>
      </c>
      <c r="C32" s="190">
        <v>25</v>
      </c>
      <c r="D32" s="205">
        <f t="shared" si="0"/>
        <v>23.989700043360187</v>
      </c>
      <c r="E32" s="192">
        <f t="shared" si="1"/>
        <v>25.750612633917001</v>
      </c>
      <c r="F32" s="192">
        <f t="shared" si="2"/>
        <v>27</v>
      </c>
      <c r="G32" s="192">
        <f t="shared" si="3"/>
        <v>27.969100130080562</v>
      </c>
      <c r="H32" s="192">
        <f t="shared" si="4"/>
        <v>28.760912590556813</v>
      </c>
      <c r="I32" s="192">
        <f t="shared" si="5"/>
        <v>29.430380486862944</v>
      </c>
      <c r="J32" s="192">
        <f t="shared" si="6"/>
        <v>30.010299956639813</v>
      </c>
      <c r="K32" s="192">
        <f t="shared" si="7"/>
        <v>30.521825181113627</v>
      </c>
      <c r="L32" s="192">
        <f t="shared" si="8"/>
        <v>30.979400086720375</v>
      </c>
      <c r="M32" s="192">
        <f t="shared" si="9"/>
        <v>31.393326938302629</v>
      </c>
      <c r="N32" s="192">
        <f t="shared" si="10"/>
        <v>31.771212547196626</v>
      </c>
      <c r="O32" s="192">
        <f t="shared" si="11"/>
        <v>32.118833609788744</v>
      </c>
      <c r="P32" s="192">
        <f t="shared" si="12"/>
        <v>32.440680443502757</v>
      </c>
      <c r="Q32" s="192">
        <f t="shared" si="13"/>
        <v>32.740312677277188</v>
      </c>
      <c r="R32" s="193">
        <f t="shared" si="14"/>
        <v>33.020599913279625</v>
      </c>
    </row>
    <row r="33" spans="1:18" x14ac:dyDescent="0.25">
      <c r="A33" s="375"/>
      <c r="B33" s="189">
        <v>72</v>
      </c>
      <c r="C33" s="190">
        <v>30</v>
      </c>
      <c r="D33" s="205">
        <f t="shared" si="0"/>
        <v>23.19788758288394</v>
      </c>
      <c r="E33" s="192">
        <f t="shared" si="1"/>
        <v>24.95880017344075</v>
      </c>
      <c r="F33" s="192">
        <f t="shared" si="2"/>
        <v>26.208187539523749</v>
      </c>
      <c r="G33" s="192">
        <f t="shared" si="3"/>
        <v>27.177287669604315</v>
      </c>
      <c r="H33" s="192">
        <f t="shared" si="4"/>
        <v>27.969100130080562</v>
      </c>
      <c r="I33" s="192">
        <f t="shared" si="5"/>
        <v>28.638568026386697</v>
      </c>
      <c r="J33" s="192">
        <f t="shared" si="6"/>
        <v>29.218487496163561</v>
      </c>
      <c r="K33" s="192">
        <f t="shared" si="7"/>
        <v>29.730012720637376</v>
      </c>
      <c r="L33" s="192">
        <f t="shared" si="8"/>
        <v>30.187587626244127</v>
      </c>
      <c r="M33" s="192">
        <f t="shared" si="9"/>
        <v>30.601514477826377</v>
      </c>
      <c r="N33" s="192">
        <f t="shared" si="10"/>
        <v>30.979400086720375</v>
      </c>
      <c r="O33" s="192">
        <f t="shared" si="11"/>
        <v>31.327021149312493</v>
      </c>
      <c r="P33" s="192">
        <f t="shared" si="12"/>
        <v>31.648867983026506</v>
      </c>
      <c r="Q33" s="192">
        <f t="shared" si="13"/>
        <v>31.948500216800937</v>
      </c>
      <c r="R33" s="193">
        <f t="shared" si="14"/>
        <v>32.228787452803374</v>
      </c>
    </row>
    <row r="34" spans="1:18" x14ac:dyDescent="0.25">
      <c r="A34" s="375"/>
      <c r="B34" s="189">
        <v>72</v>
      </c>
      <c r="C34" s="190">
        <v>35</v>
      </c>
      <c r="D34" s="205">
        <f t="shared" si="0"/>
        <v>22.528419686577806</v>
      </c>
      <c r="E34" s="192">
        <f t="shared" si="1"/>
        <v>24.289332277134619</v>
      </c>
      <c r="F34" s="192">
        <f t="shared" si="2"/>
        <v>25.538719643217618</v>
      </c>
      <c r="G34" s="192">
        <f t="shared" si="3"/>
        <v>26.507819773298184</v>
      </c>
      <c r="H34" s="192">
        <f t="shared" si="4"/>
        <v>27.299632233774432</v>
      </c>
      <c r="I34" s="192">
        <f t="shared" si="5"/>
        <v>27.969100130080562</v>
      </c>
      <c r="J34" s="192">
        <f t="shared" si="6"/>
        <v>28.549019599857431</v>
      </c>
      <c r="K34" s="192">
        <f t="shared" si="7"/>
        <v>29.060544824331245</v>
      </c>
      <c r="L34" s="192">
        <f t="shared" si="8"/>
        <v>29.518119729937997</v>
      </c>
      <c r="M34" s="192">
        <f t="shared" si="9"/>
        <v>29.932046581520247</v>
      </c>
      <c r="N34" s="192">
        <f t="shared" si="10"/>
        <v>30.309932190414244</v>
      </c>
      <c r="O34" s="192">
        <f t="shared" si="11"/>
        <v>30.657553253006363</v>
      </c>
      <c r="P34" s="192">
        <f t="shared" si="12"/>
        <v>30.979400086720375</v>
      </c>
      <c r="Q34" s="192">
        <f t="shared" si="13"/>
        <v>31.279032320494807</v>
      </c>
      <c r="R34" s="193">
        <f t="shared" si="14"/>
        <v>31.559319556497243</v>
      </c>
    </row>
    <row r="35" spans="1:18" ht="15.75" thickBot="1" x14ac:dyDescent="0.3">
      <c r="A35" s="376"/>
      <c r="B35" s="194">
        <v>72</v>
      </c>
      <c r="C35" s="195">
        <v>40</v>
      </c>
      <c r="D35" s="206">
        <f t="shared" si="0"/>
        <v>21.948500216800937</v>
      </c>
      <c r="E35" s="197">
        <f t="shared" si="1"/>
        <v>23.709412807357751</v>
      </c>
      <c r="F35" s="197">
        <f t="shared" si="2"/>
        <v>24.95880017344075</v>
      </c>
      <c r="G35" s="197">
        <f t="shared" si="3"/>
        <v>25.927900303521316</v>
      </c>
      <c r="H35" s="197">
        <f t="shared" si="4"/>
        <v>26.719712763997563</v>
      </c>
      <c r="I35" s="197">
        <f t="shared" si="5"/>
        <v>27.389180660303698</v>
      </c>
      <c r="J35" s="197">
        <f t="shared" si="6"/>
        <v>27.969100130080562</v>
      </c>
      <c r="K35" s="197">
        <f t="shared" si="7"/>
        <v>28.480625354554377</v>
      </c>
      <c r="L35" s="197">
        <f t="shared" si="8"/>
        <v>28.938200260161128</v>
      </c>
      <c r="M35" s="197">
        <f t="shared" si="9"/>
        <v>29.352127111743378</v>
      </c>
      <c r="N35" s="197">
        <f t="shared" si="10"/>
        <v>29.730012720637376</v>
      </c>
      <c r="O35" s="197">
        <f t="shared" si="11"/>
        <v>30.077633783229494</v>
      </c>
      <c r="P35" s="197">
        <f t="shared" si="12"/>
        <v>30.399480616943507</v>
      </c>
      <c r="Q35" s="197">
        <f t="shared" si="13"/>
        <v>30.699112850717938</v>
      </c>
      <c r="R35" s="198">
        <f t="shared" si="14"/>
        <v>30.979400086720375</v>
      </c>
    </row>
    <row r="36" spans="1:18" x14ac:dyDescent="0.25">
      <c r="A36" s="371" t="s">
        <v>199</v>
      </c>
      <c r="B36" s="171">
        <v>71</v>
      </c>
      <c r="C36" s="172">
        <v>5</v>
      </c>
      <c r="D36" s="199">
        <f t="shared" si="0"/>
        <v>29.979400086720375</v>
      </c>
      <c r="E36" s="174">
        <f t="shared" si="1"/>
        <v>31.740312677277188</v>
      </c>
      <c r="F36" s="174">
        <f t="shared" si="2"/>
        <v>32.989700043360187</v>
      </c>
      <c r="G36" s="174">
        <f t="shared" si="3"/>
        <v>33.95880017344075</v>
      </c>
      <c r="H36" s="174">
        <f t="shared" si="4"/>
        <v>34.750612633917001</v>
      </c>
      <c r="I36" s="174">
        <f t="shared" si="5"/>
        <v>35.420080530223132</v>
      </c>
      <c r="J36" s="174">
        <f t="shared" si="6"/>
        <v>36</v>
      </c>
      <c r="K36" s="174">
        <f t="shared" si="7"/>
        <v>36.511525224473814</v>
      </c>
      <c r="L36" s="174">
        <f t="shared" si="8"/>
        <v>36.969100130080562</v>
      </c>
      <c r="M36" s="174">
        <f t="shared" si="9"/>
        <v>37.383026981662816</v>
      </c>
      <c r="N36" s="174">
        <f t="shared" si="10"/>
        <v>37.760912590556813</v>
      </c>
      <c r="O36" s="174">
        <f t="shared" si="11"/>
        <v>38.108533653148932</v>
      </c>
      <c r="P36" s="174">
        <f t="shared" si="12"/>
        <v>38.430380486862944</v>
      </c>
      <c r="Q36" s="174">
        <f t="shared" si="13"/>
        <v>38.730012720637376</v>
      </c>
      <c r="R36" s="175">
        <f t="shared" si="14"/>
        <v>39.010299956639813</v>
      </c>
    </row>
    <row r="37" spans="1:18" x14ac:dyDescent="0.25">
      <c r="A37" s="372"/>
      <c r="B37" s="176">
        <v>71</v>
      </c>
      <c r="C37" s="177">
        <v>10</v>
      </c>
      <c r="D37" s="200">
        <f t="shared" si="0"/>
        <v>26.969100130080562</v>
      </c>
      <c r="E37" s="179">
        <f t="shared" si="1"/>
        <v>28.730012720637376</v>
      </c>
      <c r="F37" s="179">
        <f t="shared" si="2"/>
        <v>29.979400086720375</v>
      </c>
      <c r="G37" s="179">
        <f t="shared" si="3"/>
        <v>30.948500216800937</v>
      </c>
      <c r="H37" s="179">
        <f t="shared" si="4"/>
        <v>31.740312677277188</v>
      </c>
      <c r="I37" s="179">
        <f t="shared" si="5"/>
        <v>32.409780573583319</v>
      </c>
      <c r="J37" s="179">
        <f t="shared" si="6"/>
        <v>32.989700043360187</v>
      </c>
      <c r="K37" s="179">
        <f t="shared" si="7"/>
        <v>33.501225267834002</v>
      </c>
      <c r="L37" s="179">
        <f t="shared" si="8"/>
        <v>33.95880017344075</v>
      </c>
      <c r="M37" s="179">
        <f t="shared" si="9"/>
        <v>34.372727025023003</v>
      </c>
      <c r="N37" s="179">
        <f t="shared" si="10"/>
        <v>34.750612633917001</v>
      </c>
      <c r="O37" s="179">
        <f t="shared" si="11"/>
        <v>35.098233696509119</v>
      </c>
      <c r="P37" s="179">
        <f t="shared" si="12"/>
        <v>35.420080530223132</v>
      </c>
      <c r="Q37" s="179">
        <f t="shared" si="13"/>
        <v>35.719712763997563</v>
      </c>
      <c r="R37" s="180">
        <f t="shared" si="14"/>
        <v>36</v>
      </c>
    </row>
    <row r="38" spans="1:18" x14ac:dyDescent="0.25">
      <c r="A38" s="372"/>
      <c r="B38" s="176">
        <v>71</v>
      </c>
      <c r="C38" s="177">
        <v>15</v>
      </c>
      <c r="D38" s="200">
        <f t="shared" si="0"/>
        <v>25.208187539523749</v>
      </c>
      <c r="E38" s="179">
        <f t="shared" si="1"/>
        <v>26.969100130080562</v>
      </c>
      <c r="F38" s="179">
        <f t="shared" si="2"/>
        <v>28.218487496163561</v>
      </c>
      <c r="G38" s="179">
        <f t="shared" si="3"/>
        <v>29.187587626244127</v>
      </c>
      <c r="H38" s="179">
        <f t="shared" si="4"/>
        <v>29.979400086720375</v>
      </c>
      <c r="I38" s="179">
        <f t="shared" si="5"/>
        <v>30.648867983026506</v>
      </c>
      <c r="J38" s="179">
        <f t="shared" si="6"/>
        <v>31.228787452803374</v>
      </c>
      <c r="K38" s="179">
        <f t="shared" si="7"/>
        <v>31.740312677277188</v>
      </c>
      <c r="L38" s="179">
        <f t="shared" si="8"/>
        <v>32.197887582883936</v>
      </c>
      <c r="M38" s="179">
        <f t="shared" si="9"/>
        <v>32.61181443446619</v>
      </c>
      <c r="N38" s="179">
        <f t="shared" si="10"/>
        <v>32.989700043360187</v>
      </c>
      <c r="O38" s="179">
        <f t="shared" si="11"/>
        <v>33.337321105952306</v>
      </c>
      <c r="P38" s="179">
        <f t="shared" si="12"/>
        <v>33.659167939666318</v>
      </c>
      <c r="Q38" s="179">
        <f t="shared" si="13"/>
        <v>33.95880017344075</v>
      </c>
      <c r="R38" s="180">
        <f t="shared" si="14"/>
        <v>34.239087409443187</v>
      </c>
    </row>
    <row r="39" spans="1:18" x14ac:dyDescent="0.25">
      <c r="A39" s="372"/>
      <c r="B39" s="176">
        <v>71</v>
      </c>
      <c r="C39" s="177">
        <v>20</v>
      </c>
      <c r="D39" s="200">
        <f t="shared" si="0"/>
        <v>23.95880017344075</v>
      </c>
      <c r="E39" s="179">
        <f t="shared" si="1"/>
        <v>25.719712763997563</v>
      </c>
      <c r="F39" s="179">
        <f t="shared" si="2"/>
        <v>26.969100130080562</v>
      </c>
      <c r="G39" s="179">
        <f t="shared" si="3"/>
        <v>27.938200260161128</v>
      </c>
      <c r="H39" s="179">
        <f t="shared" si="4"/>
        <v>28.730012720637376</v>
      </c>
      <c r="I39" s="179">
        <f t="shared" si="5"/>
        <v>29.399480616943507</v>
      </c>
      <c r="J39" s="179">
        <f t="shared" si="6"/>
        <v>29.979400086720375</v>
      </c>
      <c r="K39" s="179">
        <f t="shared" si="7"/>
        <v>30.490925311194189</v>
      </c>
      <c r="L39" s="179">
        <f t="shared" si="8"/>
        <v>30.948500216800937</v>
      </c>
      <c r="M39" s="179">
        <f t="shared" si="9"/>
        <v>31.362427068383191</v>
      </c>
      <c r="N39" s="179">
        <f t="shared" si="10"/>
        <v>31.740312677277188</v>
      </c>
      <c r="O39" s="179">
        <f t="shared" si="11"/>
        <v>32.087933739869307</v>
      </c>
      <c r="P39" s="179">
        <f t="shared" si="12"/>
        <v>32.409780573583319</v>
      </c>
      <c r="Q39" s="179">
        <f t="shared" si="13"/>
        <v>32.709412807357751</v>
      </c>
      <c r="R39" s="180">
        <f t="shared" si="14"/>
        <v>32.989700043360187</v>
      </c>
    </row>
    <row r="40" spans="1:18" x14ac:dyDescent="0.25">
      <c r="A40" s="372"/>
      <c r="B40" s="176">
        <v>71</v>
      </c>
      <c r="C40" s="177">
        <v>25</v>
      </c>
      <c r="D40" s="200">
        <f t="shared" si="0"/>
        <v>22.989700043360187</v>
      </c>
      <c r="E40" s="179">
        <f t="shared" si="1"/>
        <v>24.750612633917001</v>
      </c>
      <c r="F40" s="179">
        <f t="shared" si="2"/>
        <v>26</v>
      </c>
      <c r="G40" s="179">
        <f t="shared" si="3"/>
        <v>26.969100130080562</v>
      </c>
      <c r="H40" s="179">
        <f t="shared" si="4"/>
        <v>27.760912590556813</v>
      </c>
      <c r="I40" s="179">
        <f t="shared" si="5"/>
        <v>28.430380486862944</v>
      </c>
      <c r="J40" s="179">
        <f t="shared" si="6"/>
        <v>29.010299956639813</v>
      </c>
      <c r="K40" s="179">
        <f t="shared" si="7"/>
        <v>29.521825181113627</v>
      </c>
      <c r="L40" s="179">
        <f t="shared" si="8"/>
        <v>29.979400086720375</v>
      </c>
      <c r="M40" s="179">
        <f t="shared" si="9"/>
        <v>30.393326938302629</v>
      </c>
      <c r="N40" s="179">
        <f t="shared" si="10"/>
        <v>30.771212547196626</v>
      </c>
      <c r="O40" s="179">
        <f t="shared" si="11"/>
        <v>31.118833609788744</v>
      </c>
      <c r="P40" s="179">
        <f t="shared" si="12"/>
        <v>31.440680443502757</v>
      </c>
      <c r="Q40" s="179">
        <f t="shared" si="13"/>
        <v>31.740312677277188</v>
      </c>
      <c r="R40" s="180">
        <f t="shared" si="14"/>
        <v>32.020599913279625</v>
      </c>
    </row>
    <row r="41" spans="1:18" x14ac:dyDescent="0.25">
      <c r="A41" s="372"/>
      <c r="B41" s="176">
        <v>71</v>
      </c>
      <c r="C41" s="177">
        <v>30</v>
      </c>
      <c r="D41" s="200">
        <f t="shared" si="0"/>
        <v>22.19788758288394</v>
      </c>
      <c r="E41" s="179">
        <f t="shared" si="1"/>
        <v>23.95880017344075</v>
      </c>
      <c r="F41" s="179">
        <f t="shared" si="2"/>
        <v>25.208187539523749</v>
      </c>
      <c r="G41" s="179">
        <f t="shared" si="3"/>
        <v>26.177287669604315</v>
      </c>
      <c r="H41" s="179">
        <f t="shared" si="4"/>
        <v>26.969100130080562</v>
      </c>
      <c r="I41" s="179">
        <f t="shared" si="5"/>
        <v>27.638568026386697</v>
      </c>
      <c r="J41" s="179">
        <f t="shared" si="6"/>
        <v>28.218487496163561</v>
      </c>
      <c r="K41" s="179">
        <f t="shared" si="7"/>
        <v>28.730012720637376</v>
      </c>
      <c r="L41" s="179">
        <f t="shared" si="8"/>
        <v>29.187587626244127</v>
      </c>
      <c r="M41" s="179">
        <f t="shared" si="9"/>
        <v>29.601514477826377</v>
      </c>
      <c r="N41" s="179">
        <f t="shared" si="10"/>
        <v>29.979400086720375</v>
      </c>
      <c r="O41" s="179">
        <f t="shared" si="11"/>
        <v>30.327021149312493</v>
      </c>
      <c r="P41" s="179">
        <f t="shared" si="12"/>
        <v>30.648867983026506</v>
      </c>
      <c r="Q41" s="179">
        <f t="shared" si="13"/>
        <v>30.948500216800937</v>
      </c>
      <c r="R41" s="180">
        <f t="shared" si="14"/>
        <v>31.228787452803374</v>
      </c>
    </row>
    <row r="42" spans="1:18" x14ac:dyDescent="0.25">
      <c r="A42" s="372"/>
      <c r="B42" s="176">
        <v>71</v>
      </c>
      <c r="C42" s="177">
        <v>35</v>
      </c>
      <c r="D42" s="200">
        <f t="shared" si="0"/>
        <v>21.528419686577806</v>
      </c>
      <c r="E42" s="179">
        <f t="shared" si="1"/>
        <v>23.289332277134619</v>
      </c>
      <c r="F42" s="179">
        <f t="shared" si="2"/>
        <v>24.538719643217618</v>
      </c>
      <c r="G42" s="179">
        <f t="shared" si="3"/>
        <v>25.507819773298184</v>
      </c>
      <c r="H42" s="179">
        <f t="shared" si="4"/>
        <v>26.299632233774432</v>
      </c>
      <c r="I42" s="179">
        <f t="shared" si="5"/>
        <v>26.969100130080562</v>
      </c>
      <c r="J42" s="179">
        <f t="shared" si="6"/>
        <v>27.549019599857431</v>
      </c>
      <c r="K42" s="179">
        <f t="shared" si="7"/>
        <v>28.060544824331245</v>
      </c>
      <c r="L42" s="179">
        <f t="shared" si="8"/>
        <v>28.518119729937997</v>
      </c>
      <c r="M42" s="179">
        <f t="shared" si="9"/>
        <v>28.932046581520247</v>
      </c>
      <c r="N42" s="179">
        <f t="shared" si="10"/>
        <v>29.309932190414244</v>
      </c>
      <c r="O42" s="179">
        <f t="shared" si="11"/>
        <v>29.657553253006363</v>
      </c>
      <c r="P42" s="179">
        <f t="shared" si="12"/>
        <v>29.979400086720375</v>
      </c>
      <c r="Q42" s="179">
        <f t="shared" si="13"/>
        <v>30.279032320494807</v>
      </c>
      <c r="R42" s="180">
        <f t="shared" si="14"/>
        <v>30.559319556497243</v>
      </c>
    </row>
    <row r="43" spans="1:18" ht="15.75" thickBot="1" x14ac:dyDescent="0.3">
      <c r="A43" s="373"/>
      <c r="B43" s="201">
        <v>71</v>
      </c>
      <c r="C43" s="202">
        <v>40</v>
      </c>
      <c r="D43" s="203">
        <f t="shared" si="0"/>
        <v>20.948500216800937</v>
      </c>
      <c r="E43" s="182">
        <f t="shared" si="1"/>
        <v>22.709412807357751</v>
      </c>
      <c r="F43" s="182">
        <f t="shared" si="2"/>
        <v>23.95880017344075</v>
      </c>
      <c r="G43" s="182">
        <f t="shared" si="3"/>
        <v>24.927900303521316</v>
      </c>
      <c r="H43" s="182">
        <f t="shared" si="4"/>
        <v>25.719712763997563</v>
      </c>
      <c r="I43" s="182">
        <f t="shared" si="5"/>
        <v>26.389180660303698</v>
      </c>
      <c r="J43" s="182">
        <f t="shared" si="6"/>
        <v>26.969100130080562</v>
      </c>
      <c r="K43" s="182">
        <f t="shared" si="7"/>
        <v>27.480625354554377</v>
      </c>
      <c r="L43" s="182">
        <f t="shared" si="8"/>
        <v>27.938200260161128</v>
      </c>
      <c r="M43" s="182">
        <f t="shared" si="9"/>
        <v>28.352127111743378</v>
      </c>
      <c r="N43" s="182">
        <f t="shared" si="10"/>
        <v>28.730012720637376</v>
      </c>
      <c r="O43" s="182">
        <f t="shared" si="11"/>
        <v>29.077633783229494</v>
      </c>
      <c r="P43" s="182">
        <f t="shared" si="12"/>
        <v>29.399480616943507</v>
      </c>
      <c r="Q43" s="182">
        <f t="shared" si="13"/>
        <v>29.699112850717938</v>
      </c>
      <c r="R43" s="183">
        <f t="shared" si="14"/>
        <v>29.979400086720375</v>
      </c>
    </row>
    <row r="44" spans="1:18" x14ac:dyDescent="0.25">
      <c r="A44" s="374" t="s">
        <v>200</v>
      </c>
      <c r="B44" s="184">
        <v>70</v>
      </c>
      <c r="C44" s="185">
        <v>5</v>
      </c>
      <c r="D44" s="204">
        <f t="shared" si="0"/>
        <v>28.979400086720375</v>
      </c>
      <c r="E44" s="187">
        <f t="shared" si="1"/>
        <v>30.740312677277188</v>
      </c>
      <c r="F44" s="187">
        <f t="shared" si="2"/>
        <v>31.989700043360187</v>
      </c>
      <c r="G44" s="187">
        <f t="shared" si="3"/>
        <v>32.95880017344075</v>
      </c>
      <c r="H44" s="187">
        <f t="shared" si="4"/>
        <v>33.750612633917001</v>
      </c>
      <c r="I44" s="187">
        <f t="shared" si="5"/>
        <v>34.420080530223132</v>
      </c>
      <c r="J44" s="187">
        <f t="shared" si="6"/>
        <v>35</v>
      </c>
      <c r="K44" s="187">
        <f t="shared" si="7"/>
        <v>35.511525224473814</v>
      </c>
      <c r="L44" s="187">
        <f t="shared" si="8"/>
        <v>35.969100130080562</v>
      </c>
      <c r="M44" s="187">
        <f t="shared" si="9"/>
        <v>36.383026981662816</v>
      </c>
      <c r="N44" s="187">
        <f t="shared" si="10"/>
        <v>36.760912590556813</v>
      </c>
      <c r="O44" s="187">
        <f t="shared" si="11"/>
        <v>37.108533653148932</v>
      </c>
      <c r="P44" s="187">
        <f t="shared" si="12"/>
        <v>37.430380486862944</v>
      </c>
      <c r="Q44" s="187">
        <f t="shared" si="13"/>
        <v>37.730012720637376</v>
      </c>
      <c r="R44" s="188">
        <f t="shared" si="14"/>
        <v>38.010299956639813</v>
      </c>
    </row>
    <row r="45" spans="1:18" x14ac:dyDescent="0.25">
      <c r="A45" s="375"/>
      <c r="B45" s="189">
        <v>70</v>
      </c>
      <c r="C45" s="190">
        <v>10</v>
      </c>
      <c r="D45" s="205">
        <f t="shared" si="0"/>
        <v>25.969100130080562</v>
      </c>
      <c r="E45" s="192">
        <f t="shared" si="1"/>
        <v>27.730012720637376</v>
      </c>
      <c r="F45" s="192">
        <f t="shared" si="2"/>
        <v>28.979400086720375</v>
      </c>
      <c r="G45" s="192">
        <f t="shared" si="3"/>
        <v>29.948500216800937</v>
      </c>
      <c r="H45" s="192">
        <f t="shared" si="4"/>
        <v>30.740312677277188</v>
      </c>
      <c r="I45" s="192">
        <f t="shared" si="5"/>
        <v>31.409780573583319</v>
      </c>
      <c r="J45" s="192">
        <f t="shared" si="6"/>
        <v>31.989700043360187</v>
      </c>
      <c r="K45" s="192">
        <f t="shared" si="7"/>
        <v>32.501225267834002</v>
      </c>
      <c r="L45" s="192">
        <f t="shared" si="8"/>
        <v>32.95880017344075</v>
      </c>
      <c r="M45" s="192">
        <f t="shared" si="9"/>
        <v>33.372727025023003</v>
      </c>
      <c r="N45" s="192">
        <f t="shared" si="10"/>
        <v>33.750612633917001</v>
      </c>
      <c r="O45" s="192">
        <f t="shared" si="11"/>
        <v>34.098233696509119</v>
      </c>
      <c r="P45" s="192">
        <f t="shared" si="12"/>
        <v>34.420080530223132</v>
      </c>
      <c r="Q45" s="192">
        <f t="shared" si="13"/>
        <v>34.719712763997563</v>
      </c>
      <c r="R45" s="193">
        <f t="shared" si="14"/>
        <v>35</v>
      </c>
    </row>
    <row r="46" spans="1:18" x14ac:dyDescent="0.25">
      <c r="A46" s="375"/>
      <c r="B46" s="189">
        <v>70</v>
      </c>
      <c r="C46" s="190">
        <v>15</v>
      </c>
      <c r="D46" s="205">
        <f t="shared" si="0"/>
        <v>24.208187539523749</v>
      </c>
      <c r="E46" s="192">
        <f t="shared" si="1"/>
        <v>25.969100130080562</v>
      </c>
      <c r="F46" s="192">
        <f t="shared" si="2"/>
        <v>27.218487496163561</v>
      </c>
      <c r="G46" s="192">
        <f t="shared" si="3"/>
        <v>28.187587626244127</v>
      </c>
      <c r="H46" s="192">
        <f t="shared" si="4"/>
        <v>28.979400086720375</v>
      </c>
      <c r="I46" s="192">
        <f t="shared" si="5"/>
        <v>29.648867983026506</v>
      </c>
      <c r="J46" s="192">
        <f t="shared" si="6"/>
        <v>30.228787452803374</v>
      </c>
      <c r="K46" s="192">
        <f t="shared" si="7"/>
        <v>30.740312677277188</v>
      </c>
      <c r="L46" s="192">
        <f t="shared" si="8"/>
        <v>31.19788758288394</v>
      </c>
      <c r="M46" s="192">
        <f t="shared" si="9"/>
        <v>31.61181443446619</v>
      </c>
      <c r="N46" s="192">
        <f t="shared" si="10"/>
        <v>31.989700043360187</v>
      </c>
      <c r="O46" s="192">
        <f t="shared" si="11"/>
        <v>32.337321105952306</v>
      </c>
      <c r="P46" s="192">
        <f t="shared" si="12"/>
        <v>32.659167939666318</v>
      </c>
      <c r="Q46" s="192">
        <f t="shared" si="13"/>
        <v>32.95880017344075</v>
      </c>
      <c r="R46" s="193">
        <f t="shared" si="14"/>
        <v>33.239087409443187</v>
      </c>
    </row>
    <row r="47" spans="1:18" x14ac:dyDescent="0.25">
      <c r="A47" s="375"/>
      <c r="B47" s="189">
        <v>70</v>
      </c>
      <c r="C47" s="190">
        <v>20</v>
      </c>
      <c r="D47" s="205">
        <f t="shared" si="0"/>
        <v>22.95880017344075</v>
      </c>
      <c r="E47" s="192">
        <f t="shared" si="1"/>
        <v>24.719712763997563</v>
      </c>
      <c r="F47" s="192">
        <f t="shared" si="2"/>
        <v>25.969100130080562</v>
      </c>
      <c r="G47" s="192">
        <f t="shared" si="3"/>
        <v>26.938200260161128</v>
      </c>
      <c r="H47" s="192">
        <f t="shared" si="4"/>
        <v>27.730012720637376</v>
      </c>
      <c r="I47" s="192">
        <f t="shared" si="5"/>
        <v>28.399480616943507</v>
      </c>
      <c r="J47" s="192">
        <f t="shared" si="6"/>
        <v>28.979400086720375</v>
      </c>
      <c r="K47" s="192">
        <f t="shared" si="7"/>
        <v>29.490925311194189</v>
      </c>
      <c r="L47" s="192">
        <f t="shared" si="8"/>
        <v>29.948500216800937</v>
      </c>
      <c r="M47" s="192">
        <f t="shared" si="9"/>
        <v>30.362427068383191</v>
      </c>
      <c r="N47" s="192">
        <f t="shared" si="10"/>
        <v>30.740312677277188</v>
      </c>
      <c r="O47" s="192">
        <f t="shared" si="11"/>
        <v>31.087933739869307</v>
      </c>
      <c r="P47" s="192">
        <f t="shared" si="12"/>
        <v>31.409780573583319</v>
      </c>
      <c r="Q47" s="192">
        <f t="shared" si="13"/>
        <v>31.709412807357751</v>
      </c>
      <c r="R47" s="193">
        <f t="shared" si="14"/>
        <v>31.989700043360187</v>
      </c>
    </row>
    <row r="48" spans="1:18" x14ac:dyDescent="0.25">
      <c r="A48" s="375"/>
      <c r="B48" s="189">
        <v>70</v>
      </c>
      <c r="C48" s="190">
        <v>25</v>
      </c>
      <c r="D48" s="205">
        <f t="shared" si="0"/>
        <v>21.989700043360187</v>
      </c>
      <c r="E48" s="192">
        <f t="shared" si="1"/>
        <v>23.750612633917001</v>
      </c>
      <c r="F48" s="192">
        <f t="shared" si="2"/>
        <v>25</v>
      </c>
      <c r="G48" s="192">
        <f t="shared" si="3"/>
        <v>25.969100130080562</v>
      </c>
      <c r="H48" s="192">
        <f t="shared" si="4"/>
        <v>26.760912590556813</v>
      </c>
      <c r="I48" s="192">
        <f t="shared" si="5"/>
        <v>27.430380486862944</v>
      </c>
      <c r="J48" s="192">
        <f t="shared" si="6"/>
        <v>28.010299956639813</v>
      </c>
      <c r="K48" s="192">
        <f t="shared" si="7"/>
        <v>28.521825181113627</v>
      </c>
      <c r="L48" s="192">
        <f t="shared" si="8"/>
        <v>28.979400086720375</v>
      </c>
      <c r="M48" s="192">
        <f t="shared" si="9"/>
        <v>29.393326938302629</v>
      </c>
      <c r="N48" s="192">
        <f t="shared" si="10"/>
        <v>29.771212547196626</v>
      </c>
      <c r="O48" s="192">
        <f t="shared" si="11"/>
        <v>30.118833609788744</v>
      </c>
      <c r="P48" s="192">
        <f t="shared" si="12"/>
        <v>30.440680443502757</v>
      </c>
      <c r="Q48" s="192">
        <f t="shared" si="13"/>
        <v>30.740312677277188</v>
      </c>
      <c r="R48" s="193">
        <f t="shared" si="14"/>
        <v>31.020599913279625</v>
      </c>
    </row>
    <row r="49" spans="1:18" x14ac:dyDescent="0.25">
      <c r="A49" s="375"/>
      <c r="B49" s="189">
        <v>70</v>
      </c>
      <c r="C49" s="190">
        <v>30</v>
      </c>
      <c r="D49" s="205">
        <f t="shared" si="0"/>
        <v>21.19788758288394</v>
      </c>
      <c r="E49" s="192">
        <f t="shared" si="1"/>
        <v>22.95880017344075</v>
      </c>
      <c r="F49" s="192">
        <f t="shared" si="2"/>
        <v>24.208187539523749</v>
      </c>
      <c r="G49" s="192">
        <f t="shared" si="3"/>
        <v>25.177287669604315</v>
      </c>
      <c r="H49" s="192">
        <f t="shared" si="4"/>
        <v>25.969100130080562</v>
      </c>
      <c r="I49" s="192">
        <f t="shared" si="5"/>
        <v>26.638568026386697</v>
      </c>
      <c r="J49" s="192">
        <f t="shared" si="6"/>
        <v>27.218487496163561</v>
      </c>
      <c r="K49" s="192">
        <f t="shared" si="7"/>
        <v>27.730012720637376</v>
      </c>
      <c r="L49" s="192">
        <f t="shared" si="8"/>
        <v>28.187587626244127</v>
      </c>
      <c r="M49" s="192">
        <f t="shared" si="9"/>
        <v>28.601514477826377</v>
      </c>
      <c r="N49" s="192">
        <f t="shared" si="10"/>
        <v>28.979400086720375</v>
      </c>
      <c r="O49" s="192">
        <f t="shared" si="11"/>
        <v>29.327021149312493</v>
      </c>
      <c r="P49" s="192">
        <f t="shared" si="12"/>
        <v>29.648867983026506</v>
      </c>
      <c r="Q49" s="192">
        <f t="shared" si="13"/>
        <v>29.948500216800937</v>
      </c>
      <c r="R49" s="193">
        <f t="shared" si="14"/>
        <v>30.228787452803374</v>
      </c>
    </row>
    <row r="50" spans="1:18" x14ac:dyDescent="0.25">
      <c r="A50" s="375"/>
      <c r="B50" s="189">
        <v>70</v>
      </c>
      <c r="C50" s="190">
        <v>35</v>
      </c>
      <c r="D50" s="205">
        <f t="shared" si="0"/>
        <v>20.528419686577806</v>
      </c>
      <c r="E50" s="192">
        <f t="shared" si="1"/>
        <v>22.289332277134619</v>
      </c>
      <c r="F50" s="192">
        <f t="shared" si="2"/>
        <v>23.538719643217618</v>
      </c>
      <c r="G50" s="192">
        <f t="shared" si="3"/>
        <v>24.507819773298184</v>
      </c>
      <c r="H50" s="192">
        <f t="shared" si="4"/>
        <v>25.299632233774432</v>
      </c>
      <c r="I50" s="192">
        <f t="shared" si="5"/>
        <v>25.969100130080562</v>
      </c>
      <c r="J50" s="192">
        <f t="shared" si="6"/>
        <v>26.549019599857431</v>
      </c>
      <c r="K50" s="192">
        <f t="shared" si="7"/>
        <v>27.060544824331245</v>
      </c>
      <c r="L50" s="192">
        <f t="shared" si="8"/>
        <v>27.518119729937997</v>
      </c>
      <c r="M50" s="192">
        <f t="shared" si="9"/>
        <v>27.932046581520247</v>
      </c>
      <c r="N50" s="192">
        <f t="shared" si="10"/>
        <v>28.309932190414244</v>
      </c>
      <c r="O50" s="192">
        <f t="shared" si="11"/>
        <v>28.657553253006363</v>
      </c>
      <c r="P50" s="192">
        <f t="shared" si="12"/>
        <v>28.979400086720375</v>
      </c>
      <c r="Q50" s="192">
        <f t="shared" si="13"/>
        <v>29.279032320494807</v>
      </c>
      <c r="R50" s="193">
        <f t="shared" si="14"/>
        <v>29.559319556497243</v>
      </c>
    </row>
    <row r="51" spans="1:18" ht="15.75" thickBot="1" x14ac:dyDescent="0.3">
      <c r="A51" s="376"/>
      <c r="B51" s="194">
        <v>70</v>
      </c>
      <c r="C51" s="195">
        <v>40</v>
      </c>
      <c r="D51" s="206">
        <f t="shared" si="0"/>
        <v>19.948500216800937</v>
      </c>
      <c r="E51" s="197">
        <f t="shared" si="1"/>
        <v>21.709412807357751</v>
      </c>
      <c r="F51" s="197">
        <f t="shared" si="2"/>
        <v>22.95880017344075</v>
      </c>
      <c r="G51" s="197">
        <f t="shared" si="3"/>
        <v>23.927900303521316</v>
      </c>
      <c r="H51" s="197">
        <f t="shared" si="4"/>
        <v>24.719712763997563</v>
      </c>
      <c r="I51" s="197">
        <f t="shared" si="5"/>
        <v>25.389180660303698</v>
      </c>
      <c r="J51" s="197">
        <f t="shared" si="6"/>
        <v>25.969100130080562</v>
      </c>
      <c r="K51" s="197">
        <f t="shared" si="7"/>
        <v>26.480625354554377</v>
      </c>
      <c r="L51" s="197">
        <f t="shared" si="8"/>
        <v>26.938200260161128</v>
      </c>
      <c r="M51" s="197">
        <f t="shared" si="9"/>
        <v>27.352127111743378</v>
      </c>
      <c r="N51" s="197">
        <f t="shared" si="10"/>
        <v>27.730012720637376</v>
      </c>
      <c r="O51" s="197">
        <f t="shared" si="11"/>
        <v>28.077633783229494</v>
      </c>
      <c r="P51" s="197">
        <f t="shared" si="12"/>
        <v>28.399480616943507</v>
      </c>
      <c r="Q51" s="197">
        <f t="shared" si="13"/>
        <v>28.699112850717938</v>
      </c>
      <c r="R51" s="198">
        <f t="shared" si="14"/>
        <v>28.979400086720375</v>
      </c>
    </row>
    <row r="52" spans="1:18" x14ac:dyDescent="0.25">
      <c r="A52" s="371" t="s">
        <v>201</v>
      </c>
      <c r="B52" s="171">
        <v>69</v>
      </c>
      <c r="C52" s="172">
        <v>5</v>
      </c>
      <c r="D52" s="199">
        <f t="shared" si="0"/>
        <v>27.979400086720375</v>
      </c>
      <c r="E52" s="174">
        <f t="shared" si="1"/>
        <v>29.740312677277188</v>
      </c>
      <c r="F52" s="174">
        <f t="shared" si="2"/>
        <v>30.989700043360187</v>
      </c>
      <c r="G52" s="174">
        <f t="shared" si="3"/>
        <v>31.958800173440753</v>
      </c>
      <c r="H52" s="174">
        <f t="shared" si="4"/>
        <v>32.750612633917001</v>
      </c>
      <c r="I52" s="174">
        <f t="shared" si="5"/>
        <v>33.420080530223132</v>
      </c>
      <c r="J52" s="174">
        <f t="shared" si="6"/>
        <v>34</v>
      </c>
      <c r="K52" s="174">
        <f t="shared" si="7"/>
        <v>34.511525224473814</v>
      </c>
      <c r="L52" s="174">
        <f t="shared" si="8"/>
        <v>34.969100130080562</v>
      </c>
      <c r="M52" s="174">
        <f t="shared" si="9"/>
        <v>35.383026981662816</v>
      </c>
      <c r="N52" s="174">
        <f t="shared" si="10"/>
        <v>35.760912590556813</v>
      </c>
      <c r="O52" s="174">
        <f t="shared" si="11"/>
        <v>36.108533653148932</v>
      </c>
      <c r="P52" s="174">
        <f t="shared" si="12"/>
        <v>36.430380486862944</v>
      </c>
      <c r="Q52" s="174">
        <f t="shared" si="13"/>
        <v>36.730012720637376</v>
      </c>
      <c r="R52" s="175">
        <f t="shared" si="14"/>
        <v>37.010299956639813</v>
      </c>
    </row>
    <row r="53" spans="1:18" x14ac:dyDescent="0.25">
      <c r="A53" s="372"/>
      <c r="B53" s="176">
        <v>69</v>
      </c>
      <c r="C53" s="177">
        <v>10</v>
      </c>
      <c r="D53" s="200">
        <f t="shared" si="0"/>
        <v>24.969100130080562</v>
      </c>
      <c r="E53" s="179">
        <f t="shared" si="1"/>
        <v>26.730012720637376</v>
      </c>
      <c r="F53" s="179">
        <f t="shared" si="2"/>
        <v>27.979400086720375</v>
      </c>
      <c r="G53" s="179">
        <f t="shared" si="3"/>
        <v>28.948500216800937</v>
      </c>
      <c r="H53" s="179">
        <f t="shared" si="4"/>
        <v>29.740312677277188</v>
      </c>
      <c r="I53" s="179">
        <f t="shared" si="5"/>
        <v>30.409780573583319</v>
      </c>
      <c r="J53" s="179">
        <f t="shared" si="6"/>
        <v>30.989700043360187</v>
      </c>
      <c r="K53" s="179">
        <f t="shared" si="7"/>
        <v>31.501225267834002</v>
      </c>
      <c r="L53" s="179">
        <f t="shared" si="8"/>
        <v>31.958800173440753</v>
      </c>
      <c r="M53" s="179">
        <f t="shared" si="9"/>
        <v>32.372727025023003</v>
      </c>
      <c r="N53" s="179">
        <f t="shared" si="10"/>
        <v>32.750612633917001</v>
      </c>
      <c r="O53" s="179">
        <f t="shared" si="11"/>
        <v>33.098233696509119</v>
      </c>
      <c r="P53" s="179">
        <f t="shared" si="12"/>
        <v>33.420080530223132</v>
      </c>
      <c r="Q53" s="179">
        <f t="shared" si="13"/>
        <v>33.719712763997563</v>
      </c>
      <c r="R53" s="180">
        <f t="shared" si="14"/>
        <v>34</v>
      </c>
    </row>
    <row r="54" spans="1:18" x14ac:dyDescent="0.25">
      <c r="A54" s="372"/>
      <c r="B54" s="176">
        <v>69</v>
      </c>
      <c r="C54" s="177">
        <v>15</v>
      </c>
      <c r="D54" s="200">
        <f t="shared" si="0"/>
        <v>23.208187539523749</v>
      </c>
      <c r="E54" s="179">
        <f t="shared" si="1"/>
        <v>24.969100130080562</v>
      </c>
      <c r="F54" s="179">
        <f t="shared" si="2"/>
        <v>26.218487496163561</v>
      </c>
      <c r="G54" s="179">
        <f t="shared" si="3"/>
        <v>27.187587626244127</v>
      </c>
      <c r="H54" s="179">
        <f t="shared" si="4"/>
        <v>27.979400086720375</v>
      </c>
      <c r="I54" s="179">
        <f t="shared" si="5"/>
        <v>28.648867983026506</v>
      </c>
      <c r="J54" s="179">
        <f t="shared" si="6"/>
        <v>29.228787452803374</v>
      </c>
      <c r="K54" s="179">
        <f t="shared" si="7"/>
        <v>29.740312677277188</v>
      </c>
      <c r="L54" s="179">
        <f t="shared" si="8"/>
        <v>30.19788758288394</v>
      </c>
      <c r="M54" s="179">
        <f t="shared" si="9"/>
        <v>30.61181443446619</v>
      </c>
      <c r="N54" s="179">
        <f t="shared" si="10"/>
        <v>30.989700043360187</v>
      </c>
      <c r="O54" s="179">
        <f t="shared" si="11"/>
        <v>31.337321105952306</v>
      </c>
      <c r="P54" s="179">
        <f t="shared" si="12"/>
        <v>31.659167939666322</v>
      </c>
      <c r="Q54" s="179">
        <f t="shared" si="13"/>
        <v>31.958800173440753</v>
      </c>
      <c r="R54" s="180">
        <f t="shared" si="14"/>
        <v>32.239087409443187</v>
      </c>
    </row>
    <row r="55" spans="1:18" x14ac:dyDescent="0.25">
      <c r="A55" s="372"/>
      <c r="B55" s="176">
        <v>69</v>
      </c>
      <c r="C55" s="177">
        <v>20</v>
      </c>
      <c r="D55" s="200">
        <f t="shared" si="0"/>
        <v>21.95880017344075</v>
      </c>
      <c r="E55" s="179">
        <f t="shared" si="1"/>
        <v>23.719712763997563</v>
      </c>
      <c r="F55" s="179">
        <f t="shared" si="2"/>
        <v>24.969100130080562</v>
      </c>
      <c r="G55" s="179">
        <f t="shared" si="3"/>
        <v>25.938200260161128</v>
      </c>
      <c r="H55" s="179">
        <f t="shared" si="4"/>
        <v>26.730012720637376</v>
      </c>
      <c r="I55" s="179">
        <f t="shared" si="5"/>
        <v>27.399480616943507</v>
      </c>
      <c r="J55" s="179">
        <f t="shared" si="6"/>
        <v>27.979400086720375</v>
      </c>
      <c r="K55" s="179">
        <f t="shared" si="7"/>
        <v>28.490925311194189</v>
      </c>
      <c r="L55" s="179">
        <f t="shared" si="8"/>
        <v>28.948500216800937</v>
      </c>
      <c r="M55" s="179">
        <f t="shared" si="9"/>
        <v>29.362427068383191</v>
      </c>
      <c r="N55" s="179">
        <f t="shared" si="10"/>
        <v>29.740312677277188</v>
      </c>
      <c r="O55" s="179">
        <f t="shared" si="11"/>
        <v>30.087933739869307</v>
      </c>
      <c r="P55" s="179">
        <f t="shared" si="12"/>
        <v>30.409780573583319</v>
      </c>
      <c r="Q55" s="179">
        <f t="shared" si="13"/>
        <v>30.709412807357751</v>
      </c>
      <c r="R55" s="180">
        <f t="shared" si="14"/>
        <v>30.989700043360187</v>
      </c>
    </row>
    <row r="56" spans="1:18" x14ac:dyDescent="0.25">
      <c r="A56" s="372"/>
      <c r="B56" s="176">
        <v>69</v>
      </c>
      <c r="C56" s="177">
        <v>25</v>
      </c>
      <c r="D56" s="200">
        <f t="shared" si="0"/>
        <v>20.989700043360187</v>
      </c>
      <c r="E56" s="179">
        <f t="shared" si="1"/>
        <v>22.750612633917001</v>
      </c>
      <c r="F56" s="179">
        <f t="shared" si="2"/>
        <v>24</v>
      </c>
      <c r="G56" s="179">
        <f t="shared" si="3"/>
        <v>24.969100130080562</v>
      </c>
      <c r="H56" s="179">
        <f t="shared" si="4"/>
        <v>25.760912590556813</v>
      </c>
      <c r="I56" s="179">
        <f t="shared" si="5"/>
        <v>26.430380486862944</v>
      </c>
      <c r="J56" s="179">
        <f t="shared" si="6"/>
        <v>27.010299956639813</v>
      </c>
      <c r="K56" s="179">
        <f t="shared" si="7"/>
        <v>27.521825181113627</v>
      </c>
      <c r="L56" s="179">
        <f t="shared" si="8"/>
        <v>27.979400086720375</v>
      </c>
      <c r="M56" s="179">
        <f t="shared" si="9"/>
        <v>28.393326938302629</v>
      </c>
      <c r="N56" s="179">
        <f t="shared" si="10"/>
        <v>28.771212547196626</v>
      </c>
      <c r="O56" s="179">
        <f t="shared" si="11"/>
        <v>29.118833609788744</v>
      </c>
      <c r="P56" s="179">
        <f t="shared" si="12"/>
        <v>29.440680443502757</v>
      </c>
      <c r="Q56" s="179">
        <f t="shared" si="13"/>
        <v>29.740312677277188</v>
      </c>
      <c r="R56" s="180">
        <f t="shared" si="14"/>
        <v>30.020599913279625</v>
      </c>
    </row>
    <row r="57" spans="1:18" x14ac:dyDescent="0.25">
      <c r="A57" s="372"/>
      <c r="B57" s="176">
        <v>69</v>
      </c>
      <c r="C57" s="177">
        <v>30</v>
      </c>
      <c r="D57" s="200">
        <f t="shared" si="0"/>
        <v>20.19788758288394</v>
      </c>
      <c r="E57" s="179">
        <f t="shared" si="1"/>
        <v>21.95880017344075</v>
      </c>
      <c r="F57" s="179">
        <f t="shared" si="2"/>
        <v>23.208187539523749</v>
      </c>
      <c r="G57" s="179">
        <f t="shared" si="3"/>
        <v>24.177287669604315</v>
      </c>
      <c r="H57" s="179">
        <f t="shared" si="4"/>
        <v>24.969100130080562</v>
      </c>
      <c r="I57" s="179">
        <f t="shared" si="5"/>
        <v>25.638568026386697</v>
      </c>
      <c r="J57" s="179">
        <f t="shared" si="6"/>
        <v>26.218487496163561</v>
      </c>
      <c r="K57" s="179">
        <f t="shared" si="7"/>
        <v>26.730012720637376</v>
      </c>
      <c r="L57" s="179">
        <f t="shared" si="8"/>
        <v>27.187587626244127</v>
      </c>
      <c r="M57" s="179">
        <f t="shared" si="9"/>
        <v>27.601514477826377</v>
      </c>
      <c r="N57" s="179">
        <f t="shared" si="10"/>
        <v>27.979400086720375</v>
      </c>
      <c r="O57" s="179">
        <f t="shared" si="11"/>
        <v>28.327021149312493</v>
      </c>
      <c r="P57" s="179">
        <f t="shared" si="12"/>
        <v>28.648867983026506</v>
      </c>
      <c r="Q57" s="179">
        <f t="shared" si="13"/>
        <v>28.948500216800937</v>
      </c>
      <c r="R57" s="180">
        <f t="shared" si="14"/>
        <v>29.228787452803374</v>
      </c>
    </row>
    <row r="58" spans="1:18" x14ac:dyDescent="0.25">
      <c r="A58" s="372"/>
      <c r="B58" s="176">
        <v>69</v>
      </c>
      <c r="C58" s="177">
        <v>35</v>
      </c>
      <c r="D58" s="200">
        <f t="shared" si="0"/>
        <v>19.528419686577806</v>
      </c>
      <c r="E58" s="179">
        <f t="shared" si="1"/>
        <v>21.289332277134619</v>
      </c>
      <c r="F58" s="179">
        <f t="shared" si="2"/>
        <v>22.538719643217618</v>
      </c>
      <c r="G58" s="179">
        <f t="shared" si="3"/>
        <v>23.507819773298184</v>
      </c>
      <c r="H58" s="179">
        <f t="shared" si="4"/>
        <v>24.299632233774432</v>
      </c>
      <c r="I58" s="179">
        <f t="shared" si="5"/>
        <v>24.969100130080562</v>
      </c>
      <c r="J58" s="179">
        <f t="shared" si="6"/>
        <v>25.549019599857431</v>
      </c>
      <c r="K58" s="179">
        <f t="shared" si="7"/>
        <v>26.060544824331245</v>
      </c>
      <c r="L58" s="179">
        <f t="shared" si="8"/>
        <v>26.518119729937997</v>
      </c>
      <c r="M58" s="179">
        <f t="shared" si="9"/>
        <v>26.932046581520247</v>
      </c>
      <c r="N58" s="179">
        <f t="shared" si="10"/>
        <v>27.309932190414244</v>
      </c>
      <c r="O58" s="179">
        <f t="shared" si="11"/>
        <v>27.657553253006363</v>
      </c>
      <c r="P58" s="179">
        <f t="shared" si="12"/>
        <v>27.979400086720375</v>
      </c>
      <c r="Q58" s="179">
        <f t="shared" si="13"/>
        <v>28.279032320494807</v>
      </c>
      <c r="R58" s="180">
        <f t="shared" si="14"/>
        <v>28.559319556497243</v>
      </c>
    </row>
    <row r="59" spans="1:18" ht="15.75" thickBot="1" x14ac:dyDescent="0.3">
      <c r="A59" s="373"/>
      <c r="B59" s="201">
        <v>69</v>
      </c>
      <c r="C59" s="202">
        <v>40</v>
      </c>
      <c r="D59" s="203">
        <f t="shared" si="0"/>
        <v>18.948500216800937</v>
      </c>
      <c r="E59" s="182">
        <f t="shared" si="1"/>
        <v>20.709412807357751</v>
      </c>
      <c r="F59" s="182">
        <f t="shared" si="2"/>
        <v>21.95880017344075</v>
      </c>
      <c r="G59" s="182">
        <f t="shared" si="3"/>
        <v>22.927900303521316</v>
      </c>
      <c r="H59" s="182">
        <f t="shared" si="4"/>
        <v>23.719712763997563</v>
      </c>
      <c r="I59" s="182">
        <f t="shared" si="5"/>
        <v>24.389180660303698</v>
      </c>
      <c r="J59" s="182">
        <f t="shared" si="6"/>
        <v>24.969100130080562</v>
      </c>
      <c r="K59" s="182">
        <f t="shared" si="7"/>
        <v>25.480625354554377</v>
      </c>
      <c r="L59" s="182">
        <f t="shared" si="8"/>
        <v>25.938200260161128</v>
      </c>
      <c r="M59" s="182">
        <f t="shared" si="9"/>
        <v>26.352127111743378</v>
      </c>
      <c r="N59" s="182">
        <f t="shared" si="10"/>
        <v>26.730012720637376</v>
      </c>
      <c r="O59" s="182">
        <f t="shared" si="11"/>
        <v>27.077633783229494</v>
      </c>
      <c r="P59" s="182">
        <f t="shared" si="12"/>
        <v>27.399480616943507</v>
      </c>
      <c r="Q59" s="182">
        <f t="shared" si="13"/>
        <v>27.699112850717938</v>
      </c>
      <c r="R59" s="183">
        <f t="shared" si="14"/>
        <v>27.979400086720375</v>
      </c>
    </row>
    <row r="60" spans="1:18" x14ac:dyDescent="0.25">
      <c r="A60" s="374" t="s">
        <v>202</v>
      </c>
      <c r="B60" s="184">
        <v>68</v>
      </c>
      <c r="C60" s="185">
        <v>5</v>
      </c>
      <c r="D60" s="204">
        <f t="shared" si="0"/>
        <v>26.979400086720375</v>
      </c>
      <c r="E60" s="187">
        <f t="shared" si="1"/>
        <v>28.740312677277188</v>
      </c>
      <c r="F60" s="187">
        <f t="shared" si="2"/>
        <v>29.989700043360187</v>
      </c>
      <c r="G60" s="187">
        <f t="shared" si="3"/>
        <v>30.958800173440753</v>
      </c>
      <c r="H60" s="187">
        <f t="shared" si="4"/>
        <v>31.750612633917001</v>
      </c>
      <c r="I60" s="187">
        <f t="shared" si="5"/>
        <v>32.420080530223132</v>
      </c>
      <c r="J60" s="187">
        <f t="shared" si="6"/>
        <v>33</v>
      </c>
      <c r="K60" s="187">
        <f t="shared" si="7"/>
        <v>33.511525224473814</v>
      </c>
      <c r="L60" s="187">
        <f t="shared" si="8"/>
        <v>33.969100130080562</v>
      </c>
      <c r="M60" s="187">
        <f t="shared" si="9"/>
        <v>34.383026981662816</v>
      </c>
      <c r="N60" s="187">
        <f t="shared" si="10"/>
        <v>34.760912590556813</v>
      </c>
      <c r="O60" s="187">
        <f t="shared" si="11"/>
        <v>35.108533653148932</v>
      </c>
      <c r="P60" s="187">
        <f t="shared" si="12"/>
        <v>35.430380486862944</v>
      </c>
      <c r="Q60" s="187">
        <f t="shared" si="13"/>
        <v>35.730012720637376</v>
      </c>
      <c r="R60" s="188">
        <f t="shared" si="14"/>
        <v>36.010299956639813</v>
      </c>
    </row>
    <row r="61" spans="1:18" x14ac:dyDescent="0.25">
      <c r="A61" s="375"/>
      <c r="B61" s="189">
        <v>68</v>
      </c>
      <c r="C61" s="190">
        <v>10</v>
      </c>
      <c r="D61" s="205">
        <f t="shared" si="0"/>
        <v>23.969100130080562</v>
      </c>
      <c r="E61" s="192">
        <f t="shared" si="1"/>
        <v>25.730012720637376</v>
      </c>
      <c r="F61" s="192">
        <f t="shared" si="2"/>
        <v>26.979400086720375</v>
      </c>
      <c r="G61" s="192">
        <f t="shared" si="3"/>
        <v>27.948500216800937</v>
      </c>
      <c r="H61" s="192">
        <f t="shared" si="4"/>
        <v>28.740312677277188</v>
      </c>
      <c r="I61" s="192">
        <f t="shared" si="5"/>
        <v>29.409780573583319</v>
      </c>
      <c r="J61" s="192">
        <f t="shared" si="6"/>
        <v>29.989700043360187</v>
      </c>
      <c r="K61" s="192">
        <f t="shared" si="7"/>
        <v>30.501225267834002</v>
      </c>
      <c r="L61" s="192">
        <f t="shared" si="8"/>
        <v>30.958800173440753</v>
      </c>
      <c r="M61" s="192">
        <f t="shared" si="9"/>
        <v>31.372727025023003</v>
      </c>
      <c r="N61" s="192">
        <f t="shared" si="10"/>
        <v>31.750612633917001</v>
      </c>
      <c r="O61" s="192">
        <f t="shared" si="11"/>
        <v>32.098233696509119</v>
      </c>
      <c r="P61" s="192">
        <f t="shared" si="12"/>
        <v>32.420080530223132</v>
      </c>
      <c r="Q61" s="192">
        <f t="shared" si="13"/>
        <v>32.719712763997563</v>
      </c>
      <c r="R61" s="193">
        <f t="shared" si="14"/>
        <v>33</v>
      </c>
    </row>
    <row r="62" spans="1:18" x14ac:dyDescent="0.25">
      <c r="A62" s="375"/>
      <c r="B62" s="189">
        <v>68</v>
      </c>
      <c r="C62" s="190">
        <v>15</v>
      </c>
      <c r="D62" s="205">
        <f t="shared" si="0"/>
        <v>22.208187539523749</v>
      </c>
      <c r="E62" s="192">
        <f t="shared" si="1"/>
        <v>23.969100130080562</v>
      </c>
      <c r="F62" s="192">
        <f t="shared" si="2"/>
        <v>25.218487496163561</v>
      </c>
      <c r="G62" s="192">
        <f t="shared" si="3"/>
        <v>26.187587626244127</v>
      </c>
      <c r="H62" s="192">
        <f t="shared" si="4"/>
        <v>26.979400086720375</v>
      </c>
      <c r="I62" s="192">
        <f t="shared" si="5"/>
        <v>27.648867983026506</v>
      </c>
      <c r="J62" s="192">
        <f t="shared" si="6"/>
        <v>28.228787452803374</v>
      </c>
      <c r="K62" s="192">
        <f t="shared" si="7"/>
        <v>28.740312677277188</v>
      </c>
      <c r="L62" s="192">
        <f t="shared" si="8"/>
        <v>29.19788758288394</v>
      </c>
      <c r="M62" s="192">
        <f t="shared" si="9"/>
        <v>29.61181443446619</v>
      </c>
      <c r="N62" s="192">
        <f t="shared" si="10"/>
        <v>29.989700043360187</v>
      </c>
      <c r="O62" s="192">
        <f t="shared" si="11"/>
        <v>30.337321105952306</v>
      </c>
      <c r="P62" s="192">
        <f t="shared" si="12"/>
        <v>30.659167939666322</v>
      </c>
      <c r="Q62" s="192">
        <f t="shared" si="13"/>
        <v>30.958800173440753</v>
      </c>
      <c r="R62" s="193">
        <f t="shared" si="14"/>
        <v>31.239087409443187</v>
      </c>
    </row>
    <row r="63" spans="1:18" x14ac:dyDescent="0.25">
      <c r="A63" s="375"/>
      <c r="B63" s="189">
        <v>68</v>
      </c>
      <c r="C63" s="190">
        <v>20</v>
      </c>
      <c r="D63" s="205">
        <f t="shared" si="0"/>
        <v>20.95880017344075</v>
      </c>
      <c r="E63" s="192">
        <f t="shared" si="1"/>
        <v>22.719712763997563</v>
      </c>
      <c r="F63" s="192">
        <f t="shared" si="2"/>
        <v>23.969100130080562</v>
      </c>
      <c r="G63" s="192">
        <f t="shared" si="3"/>
        <v>24.938200260161128</v>
      </c>
      <c r="H63" s="192">
        <f t="shared" si="4"/>
        <v>25.730012720637376</v>
      </c>
      <c r="I63" s="192">
        <f t="shared" si="5"/>
        <v>26.399480616943507</v>
      </c>
      <c r="J63" s="192">
        <f t="shared" si="6"/>
        <v>26.979400086720375</v>
      </c>
      <c r="K63" s="192">
        <f t="shared" si="7"/>
        <v>27.490925311194189</v>
      </c>
      <c r="L63" s="192">
        <f t="shared" si="8"/>
        <v>27.948500216800937</v>
      </c>
      <c r="M63" s="192">
        <f t="shared" si="9"/>
        <v>28.362427068383191</v>
      </c>
      <c r="N63" s="192">
        <f t="shared" si="10"/>
        <v>28.740312677277188</v>
      </c>
      <c r="O63" s="192">
        <f t="shared" si="11"/>
        <v>29.087933739869307</v>
      </c>
      <c r="P63" s="192">
        <f t="shared" si="12"/>
        <v>29.409780573583319</v>
      </c>
      <c r="Q63" s="192">
        <f t="shared" si="13"/>
        <v>29.709412807357751</v>
      </c>
      <c r="R63" s="193">
        <f t="shared" si="14"/>
        <v>29.989700043360187</v>
      </c>
    </row>
    <row r="64" spans="1:18" x14ac:dyDescent="0.25">
      <c r="A64" s="375"/>
      <c r="B64" s="189">
        <v>68</v>
      </c>
      <c r="C64" s="190">
        <v>25</v>
      </c>
      <c r="D64" s="205">
        <f t="shared" si="0"/>
        <v>19.989700043360187</v>
      </c>
      <c r="E64" s="192">
        <f t="shared" si="1"/>
        <v>21.750612633917001</v>
      </c>
      <c r="F64" s="192">
        <f t="shared" si="2"/>
        <v>23</v>
      </c>
      <c r="G64" s="192">
        <f t="shared" si="3"/>
        <v>23.969100130080562</v>
      </c>
      <c r="H64" s="192">
        <f t="shared" si="4"/>
        <v>24.760912590556813</v>
      </c>
      <c r="I64" s="192">
        <f t="shared" si="5"/>
        <v>25.430380486862944</v>
      </c>
      <c r="J64" s="192">
        <f t="shared" si="6"/>
        <v>26.010299956639813</v>
      </c>
      <c r="K64" s="192">
        <f t="shared" si="7"/>
        <v>26.521825181113627</v>
      </c>
      <c r="L64" s="192">
        <f t="shared" si="8"/>
        <v>26.979400086720375</v>
      </c>
      <c r="M64" s="192">
        <f t="shared" si="9"/>
        <v>27.393326938302629</v>
      </c>
      <c r="N64" s="192">
        <f t="shared" si="10"/>
        <v>27.771212547196626</v>
      </c>
      <c r="O64" s="192">
        <f t="shared" si="11"/>
        <v>28.118833609788744</v>
      </c>
      <c r="P64" s="192">
        <f t="shared" si="12"/>
        <v>28.440680443502757</v>
      </c>
      <c r="Q64" s="192">
        <f t="shared" si="13"/>
        <v>28.740312677277188</v>
      </c>
      <c r="R64" s="193">
        <f t="shared" si="14"/>
        <v>29.020599913279625</v>
      </c>
    </row>
    <row r="65" spans="1:18" x14ac:dyDescent="0.25">
      <c r="A65" s="375"/>
      <c r="B65" s="189">
        <v>68</v>
      </c>
      <c r="C65" s="190">
        <v>30</v>
      </c>
      <c r="D65" s="205">
        <f t="shared" si="0"/>
        <v>19.19788758288394</v>
      </c>
      <c r="E65" s="192">
        <f t="shared" si="1"/>
        <v>20.95880017344075</v>
      </c>
      <c r="F65" s="192">
        <f t="shared" si="2"/>
        <v>22.208187539523749</v>
      </c>
      <c r="G65" s="192">
        <f t="shared" si="3"/>
        <v>23.177287669604315</v>
      </c>
      <c r="H65" s="192">
        <f t="shared" si="4"/>
        <v>23.969100130080562</v>
      </c>
      <c r="I65" s="192">
        <f t="shared" si="5"/>
        <v>24.638568026386697</v>
      </c>
      <c r="J65" s="192">
        <f t="shared" si="6"/>
        <v>25.218487496163561</v>
      </c>
      <c r="K65" s="192">
        <f t="shared" si="7"/>
        <v>25.730012720637376</v>
      </c>
      <c r="L65" s="192">
        <f t="shared" si="8"/>
        <v>26.187587626244127</v>
      </c>
      <c r="M65" s="192">
        <f t="shared" si="9"/>
        <v>26.601514477826377</v>
      </c>
      <c r="N65" s="192">
        <f t="shared" si="10"/>
        <v>26.979400086720375</v>
      </c>
      <c r="O65" s="192">
        <f t="shared" si="11"/>
        <v>27.327021149312493</v>
      </c>
      <c r="P65" s="192">
        <f t="shared" si="12"/>
        <v>27.648867983026506</v>
      </c>
      <c r="Q65" s="192">
        <f t="shared" si="13"/>
        <v>27.948500216800937</v>
      </c>
      <c r="R65" s="193">
        <f t="shared" si="14"/>
        <v>28.228787452803374</v>
      </c>
    </row>
    <row r="66" spans="1:18" x14ac:dyDescent="0.25">
      <c r="A66" s="375"/>
      <c r="B66" s="189">
        <v>68</v>
      </c>
      <c r="C66" s="190">
        <v>35</v>
      </c>
      <c r="D66" s="205">
        <f t="shared" si="0"/>
        <v>18.528419686577806</v>
      </c>
      <c r="E66" s="192">
        <f t="shared" si="1"/>
        <v>20.289332277134619</v>
      </c>
      <c r="F66" s="192">
        <f t="shared" si="2"/>
        <v>21.538719643217618</v>
      </c>
      <c r="G66" s="192">
        <f t="shared" si="3"/>
        <v>22.507819773298184</v>
      </c>
      <c r="H66" s="192">
        <f t="shared" si="4"/>
        <v>23.299632233774432</v>
      </c>
      <c r="I66" s="192">
        <f t="shared" si="5"/>
        <v>23.969100130080562</v>
      </c>
      <c r="J66" s="192">
        <f t="shared" si="6"/>
        <v>24.549019599857431</v>
      </c>
      <c r="K66" s="192">
        <f t="shared" si="7"/>
        <v>25.060544824331245</v>
      </c>
      <c r="L66" s="192">
        <f t="shared" si="8"/>
        <v>25.518119729937997</v>
      </c>
      <c r="M66" s="192">
        <f t="shared" si="9"/>
        <v>25.932046581520247</v>
      </c>
      <c r="N66" s="192">
        <f t="shared" si="10"/>
        <v>26.309932190414244</v>
      </c>
      <c r="O66" s="192">
        <f t="shared" si="11"/>
        <v>26.657553253006363</v>
      </c>
      <c r="P66" s="192">
        <f t="shared" si="12"/>
        <v>26.979400086720375</v>
      </c>
      <c r="Q66" s="192">
        <f t="shared" si="13"/>
        <v>27.279032320494807</v>
      </c>
      <c r="R66" s="193">
        <f t="shared" si="14"/>
        <v>27.559319556497243</v>
      </c>
    </row>
    <row r="67" spans="1:18" ht="15.75" thickBot="1" x14ac:dyDescent="0.3">
      <c r="A67" s="376"/>
      <c r="B67" s="194">
        <v>68</v>
      </c>
      <c r="C67" s="195">
        <v>40</v>
      </c>
      <c r="D67" s="206">
        <f t="shared" si="0"/>
        <v>17.948500216800937</v>
      </c>
      <c r="E67" s="197">
        <f t="shared" si="1"/>
        <v>19.709412807357751</v>
      </c>
      <c r="F67" s="197">
        <f t="shared" si="2"/>
        <v>20.95880017344075</v>
      </c>
      <c r="G67" s="197">
        <f t="shared" si="3"/>
        <v>21.927900303521316</v>
      </c>
      <c r="H67" s="197">
        <f t="shared" si="4"/>
        <v>22.719712763997563</v>
      </c>
      <c r="I67" s="197">
        <f t="shared" si="5"/>
        <v>23.389180660303698</v>
      </c>
      <c r="J67" s="197">
        <f t="shared" si="6"/>
        <v>23.969100130080562</v>
      </c>
      <c r="K67" s="197">
        <f t="shared" si="7"/>
        <v>24.480625354554377</v>
      </c>
      <c r="L67" s="197">
        <f t="shared" si="8"/>
        <v>24.938200260161128</v>
      </c>
      <c r="M67" s="197">
        <f t="shared" si="9"/>
        <v>25.352127111743378</v>
      </c>
      <c r="N67" s="197">
        <f t="shared" si="10"/>
        <v>25.730012720637376</v>
      </c>
      <c r="O67" s="197">
        <f t="shared" si="11"/>
        <v>26.077633783229494</v>
      </c>
      <c r="P67" s="197">
        <f t="shared" si="12"/>
        <v>26.399480616943507</v>
      </c>
      <c r="Q67" s="197">
        <f t="shared" si="13"/>
        <v>26.699112850717938</v>
      </c>
      <c r="R67" s="198">
        <f t="shared" si="14"/>
        <v>26.979400086720375</v>
      </c>
    </row>
    <row r="68" spans="1:18" x14ac:dyDescent="0.25">
      <c r="A68" s="371" t="s">
        <v>203</v>
      </c>
      <c r="B68" s="171">
        <v>67</v>
      </c>
      <c r="C68" s="172">
        <v>5</v>
      </c>
      <c r="D68" s="199">
        <f t="shared" si="0"/>
        <v>25.979400086720375</v>
      </c>
      <c r="E68" s="174">
        <f t="shared" si="1"/>
        <v>27.740312677277188</v>
      </c>
      <c r="F68" s="174">
        <f t="shared" si="2"/>
        <v>28.989700043360187</v>
      </c>
      <c r="G68" s="174">
        <f t="shared" si="3"/>
        <v>29.958800173440753</v>
      </c>
      <c r="H68" s="174">
        <f t="shared" si="4"/>
        <v>30.750612633917001</v>
      </c>
      <c r="I68" s="174">
        <f t="shared" si="5"/>
        <v>31.420080530223132</v>
      </c>
      <c r="J68" s="174">
        <f t="shared" si="6"/>
        <v>32</v>
      </c>
      <c r="K68" s="174">
        <f t="shared" si="7"/>
        <v>32.511525224473814</v>
      </c>
      <c r="L68" s="174">
        <f t="shared" si="8"/>
        <v>32.969100130080562</v>
      </c>
      <c r="M68" s="174">
        <f t="shared" si="9"/>
        <v>33.383026981662816</v>
      </c>
      <c r="N68" s="174">
        <f t="shared" si="10"/>
        <v>33.760912590556813</v>
      </c>
      <c r="O68" s="174">
        <f t="shared" si="11"/>
        <v>34.108533653148932</v>
      </c>
      <c r="P68" s="174">
        <f t="shared" si="12"/>
        <v>34.430380486862944</v>
      </c>
      <c r="Q68" s="174">
        <f t="shared" si="13"/>
        <v>34.730012720637376</v>
      </c>
      <c r="R68" s="175">
        <f t="shared" si="14"/>
        <v>35.010299956639813</v>
      </c>
    </row>
    <row r="69" spans="1:18" x14ac:dyDescent="0.25">
      <c r="A69" s="372"/>
      <c r="B69" s="176">
        <v>67</v>
      </c>
      <c r="C69" s="177">
        <v>10</v>
      </c>
      <c r="D69" s="200">
        <f t="shared" ref="D69:D132" si="15">(B69-38-(10*LOG((0.8*C69)/$D$2)))+3</f>
        <v>22.969100130080562</v>
      </c>
      <c r="E69" s="179">
        <f t="shared" ref="E69:E132" si="16">(B69-38-(10*LOG((0.8*C69)/$E$2)))+3</f>
        <v>24.730012720637376</v>
      </c>
      <c r="F69" s="179">
        <f t="shared" ref="F69:F132" si="17">(B69-38-(10*LOG((0.8*C69)/$F$2)))+3</f>
        <v>25.979400086720375</v>
      </c>
      <c r="G69" s="179">
        <f t="shared" ref="G69:G132" si="18">(B69-38-(10*LOG((0.8*C69)/$G$2)))+3</f>
        <v>26.948500216800937</v>
      </c>
      <c r="H69" s="179">
        <f t="shared" ref="H69:H132" si="19">(B69-38-(10*LOG((0.8*C69)/$H$2)))+3</f>
        <v>27.740312677277188</v>
      </c>
      <c r="I69" s="179">
        <f t="shared" ref="I69:I132" si="20">(B69-38-(10*LOG((0.8*C69)/$I$2)))+3</f>
        <v>28.409780573583319</v>
      </c>
      <c r="J69" s="179">
        <f t="shared" ref="J69:J132" si="21">(B69-38-(10*LOG((0.8*C69)/$J$2)))+3</f>
        <v>28.989700043360187</v>
      </c>
      <c r="K69" s="179">
        <f t="shared" ref="K69:K132" si="22">(B69-38-(10*LOG((0.8*C69)/$K$2)))+3</f>
        <v>29.501225267834002</v>
      </c>
      <c r="L69" s="179">
        <f t="shared" ref="L69:L132" si="23">(B69-38-(10*LOG((0.8*C69)/$L$2)))+3</f>
        <v>29.958800173440753</v>
      </c>
      <c r="M69" s="179">
        <f t="shared" ref="M69:M132" si="24">(B69-38-(10*LOG((0.8*C69)/$M$2)))+3</f>
        <v>30.372727025023003</v>
      </c>
      <c r="N69" s="179">
        <f t="shared" ref="N69:N132" si="25">(B69-38-(10*LOG((0.8*C69)/$N$2)))+3</f>
        <v>30.750612633917001</v>
      </c>
      <c r="O69" s="179">
        <f t="shared" ref="O69:O132" si="26">(B69-38-(10*LOG((0.8*C69)/$O$2)))+3</f>
        <v>31.098233696509119</v>
      </c>
      <c r="P69" s="179">
        <f t="shared" ref="P69:P132" si="27">(B69-38-(10*LOG((0.8*C69)/$P$2)))+3</f>
        <v>31.420080530223132</v>
      </c>
      <c r="Q69" s="179">
        <f t="shared" ref="Q69:Q132" si="28">(B69-38-(10*LOG((0.8*C69)/$Q$2)))+3</f>
        <v>31.719712763997563</v>
      </c>
      <c r="R69" s="180">
        <f t="shared" ref="R69:R132" si="29">(B69-38-(10*LOG((0.8*C69)/$R$2)))+3</f>
        <v>32</v>
      </c>
    </row>
    <row r="70" spans="1:18" x14ac:dyDescent="0.25">
      <c r="A70" s="372"/>
      <c r="B70" s="176">
        <v>67</v>
      </c>
      <c r="C70" s="177">
        <v>15</v>
      </c>
      <c r="D70" s="200">
        <f t="shared" si="15"/>
        <v>21.208187539523749</v>
      </c>
      <c r="E70" s="179">
        <f t="shared" si="16"/>
        <v>22.969100130080562</v>
      </c>
      <c r="F70" s="179">
        <f t="shared" si="17"/>
        <v>24.218487496163561</v>
      </c>
      <c r="G70" s="179">
        <f t="shared" si="18"/>
        <v>25.187587626244127</v>
      </c>
      <c r="H70" s="179">
        <f t="shared" si="19"/>
        <v>25.979400086720375</v>
      </c>
      <c r="I70" s="179">
        <f t="shared" si="20"/>
        <v>26.648867983026506</v>
      </c>
      <c r="J70" s="179">
        <f t="shared" si="21"/>
        <v>27.228787452803374</v>
      </c>
      <c r="K70" s="179">
        <f t="shared" si="22"/>
        <v>27.740312677277188</v>
      </c>
      <c r="L70" s="179">
        <f t="shared" si="23"/>
        <v>28.19788758288394</v>
      </c>
      <c r="M70" s="179">
        <f t="shared" si="24"/>
        <v>28.61181443446619</v>
      </c>
      <c r="N70" s="179">
        <f t="shared" si="25"/>
        <v>28.989700043360187</v>
      </c>
      <c r="O70" s="179">
        <f t="shared" si="26"/>
        <v>29.337321105952306</v>
      </c>
      <c r="P70" s="179">
        <f t="shared" si="27"/>
        <v>29.659167939666322</v>
      </c>
      <c r="Q70" s="179">
        <f t="shared" si="28"/>
        <v>29.958800173440753</v>
      </c>
      <c r="R70" s="180">
        <f t="shared" si="29"/>
        <v>30.239087409443187</v>
      </c>
    </row>
    <row r="71" spans="1:18" x14ac:dyDescent="0.25">
      <c r="A71" s="372"/>
      <c r="B71" s="176">
        <v>67</v>
      </c>
      <c r="C71" s="177">
        <v>20</v>
      </c>
      <c r="D71" s="200">
        <f t="shared" si="15"/>
        <v>19.95880017344075</v>
      </c>
      <c r="E71" s="179">
        <f t="shared" si="16"/>
        <v>21.719712763997563</v>
      </c>
      <c r="F71" s="179">
        <f t="shared" si="17"/>
        <v>22.969100130080562</v>
      </c>
      <c r="G71" s="179">
        <f t="shared" si="18"/>
        <v>23.938200260161128</v>
      </c>
      <c r="H71" s="179">
        <f t="shared" si="19"/>
        <v>24.730012720637376</v>
      </c>
      <c r="I71" s="179">
        <f t="shared" si="20"/>
        <v>25.399480616943507</v>
      </c>
      <c r="J71" s="179">
        <f t="shared" si="21"/>
        <v>25.979400086720375</v>
      </c>
      <c r="K71" s="179">
        <f t="shared" si="22"/>
        <v>26.490925311194189</v>
      </c>
      <c r="L71" s="179">
        <f t="shared" si="23"/>
        <v>26.948500216800937</v>
      </c>
      <c r="M71" s="179">
        <f t="shared" si="24"/>
        <v>27.362427068383191</v>
      </c>
      <c r="N71" s="179">
        <f t="shared" si="25"/>
        <v>27.740312677277188</v>
      </c>
      <c r="O71" s="179">
        <f t="shared" si="26"/>
        <v>28.087933739869307</v>
      </c>
      <c r="P71" s="179">
        <f t="shared" si="27"/>
        <v>28.409780573583319</v>
      </c>
      <c r="Q71" s="179">
        <f t="shared" si="28"/>
        <v>28.709412807357751</v>
      </c>
      <c r="R71" s="180">
        <f t="shared" si="29"/>
        <v>28.989700043360187</v>
      </c>
    </row>
    <row r="72" spans="1:18" x14ac:dyDescent="0.25">
      <c r="A72" s="372"/>
      <c r="B72" s="176">
        <v>67</v>
      </c>
      <c r="C72" s="177">
        <v>25</v>
      </c>
      <c r="D72" s="200">
        <f t="shared" si="15"/>
        <v>18.989700043360187</v>
      </c>
      <c r="E72" s="179">
        <f t="shared" si="16"/>
        <v>20.750612633917001</v>
      </c>
      <c r="F72" s="179">
        <f t="shared" si="17"/>
        <v>22</v>
      </c>
      <c r="G72" s="179">
        <f t="shared" si="18"/>
        <v>22.969100130080562</v>
      </c>
      <c r="H72" s="179">
        <f t="shared" si="19"/>
        <v>23.760912590556813</v>
      </c>
      <c r="I72" s="179">
        <f t="shared" si="20"/>
        <v>24.430380486862944</v>
      </c>
      <c r="J72" s="179">
        <f t="shared" si="21"/>
        <v>25.010299956639813</v>
      </c>
      <c r="K72" s="179">
        <f t="shared" si="22"/>
        <v>25.521825181113627</v>
      </c>
      <c r="L72" s="179">
        <f t="shared" si="23"/>
        <v>25.979400086720375</v>
      </c>
      <c r="M72" s="179">
        <f t="shared" si="24"/>
        <v>26.393326938302629</v>
      </c>
      <c r="N72" s="179">
        <f t="shared" si="25"/>
        <v>26.771212547196626</v>
      </c>
      <c r="O72" s="179">
        <f t="shared" si="26"/>
        <v>27.118833609788744</v>
      </c>
      <c r="P72" s="179">
        <f t="shared" si="27"/>
        <v>27.440680443502757</v>
      </c>
      <c r="Q72" s="179">
        <f t="shared" si="28"/>
        <v>27.740312677277188</v>
      </c>
      <c r="R72" s="180">
        <f t="shared" si="29"/>
        <v>28.020599913279625</v>
      </c>
    </row>
    <row r="73" spans="1:18" x14ac:dyDescent="0.25">
      <c r="A73" s="372"/>
      <c r="B73" s="176">
        <v>67</v>
      </c>
      <c r="C73" s="177">
        <v>30</v>
      </c>
      <c r="D73" s="200">
        <f t="shared" si="15"/>
        <v>18.19788758288394</v>
      </c>
      <c r="E73" s="179">
        <f t="shared" si="16"/>
        <v>19.95880017344075</v>
      </c>
      <c r="F73" s="179">
        <f t="shared" si="17"/>
        <v>21.208187539523749</v>
      </c>
      <c r="G73" s="179">
        <f t="shared" si="18"/>
        <v>22.177287669604315</v>
      </c>
      <c r="H73" s="179">
        <f t="shared" si="19"/>
        <v>22.969100130080562</v>
      </c>
      <c r="I73" s="179">
        <f t="shared" si="20"/>
        <v>23.638568026386697</v>
      </c>
      <c r="J73" s="179">
        <f t="shared" si="21"/>
        <v>24.218487496163561</v>
      </c>
      <c r="K73" s="179">
        <f t="shared" si="22"/>
        <v>24.730012720637376</v>
      </c>
      <c r="L73" s="179">
        <f t="shared" si="23"/>
        <v>25.187587626244127</v>
      </c>
      <c r="M73" s="179">
        <f t="shared" si="24"/>
        <v>25.601514477826377</v>
      </c>
      <c r="N73" s="179">
        <f t="shared" si="25"/>
        <v>25.979400086720375</v>
      </c>
      <c r="O73" s="179">
        <f t="shared" si="26"/>
        <v>26.327021149312493</v>
      </c>
      <c r="P73" s="179">
        <f t="shared" si="27"/>
        <v>26.648867983026506</v>
      </c>
      <c r="Q73" s="179">
        <f t="shared" si="28"/>
        <v>26.948500216800937</v>
      </c>
      <c r="R73" s="180">
        <f t="shared" si="29"/>
        <v>27.228787452803374</v>
      </c>
    </row>
    <row r="74" spans="1:18" x14ac:dyDescent="0.25">
      <c r="A74" s="372"/>
      <c r="B74" s="176">
        <v>67</v>
      </c>
      <c r="C74" s="177">
        <v>35</v>
      </c>
      <c r="D74" s="200">
        <f t="shared" si="15"/>
        <v>17.528419686577806</v>
      </c>
      <c r="E74" s="179">
        <f t="shared" si="16"/>
        <v>19.289332277134619</v>
      </c>
      <c r="F74" s="179">
        <f t="shared" si="17"/>
        <v>20.538719643217618</v>
      </c>
      <c r="G74" s="179">
        <f t="shared" si="18"/>
        <v>21.507819773298184</v>
      </c>
      <c r="H74" s="179">
        <f t="shared" si="19"/>
        <v>22.299632233774432</v>
      </c>
      <c r="I74" s="179">
        <f t="shared" si="20"/>
        <v>22.969100130080562</v>
      </c>
      <c r="J74" s="179">
        <f t="shared" si="21"/>
        <v>23.549019599857431</v>
      </c>
      <c r="K74" s="179">
        <f t="shared" si="22"/>
        <v>24.060544824331245</v>
      </c>
      <c r="L74" s="179">
        <f t="shared" si="23"/>
        <v>24.518119729937997</v>
      </c>
      <c r="M74" s="179">
        <f t="shared" si="24"/>
        <v>24.932046581520247</v>
      </c>
      <c r="N74" s="179">
        <f t="shared" si="25"/>
        <v>25.309932190414244</v>
      </c>
      <c r="O74" s="179">
        <f t="shared" si="26"/>
        <v>25.657553253006363</v>
      </c>
      <c r="P74" s="179">
        <f t="shared" si="27"/>
        <v>25.979400086720375</v>
      </c>
      <c r="Q74" s="179">
        <f t="shared" si="28"/>
        <v>26.279032320494807</v>
      </c>
      <c r="R74" s="180">
        <f t="shared" si="29"/>
        <v>26.559319556497243</v>
      </c>
    </row>
    <row r="75" spans="1:18" ht="15.75" thickBot="1" x14ac:dyDescent="0.3">
      <c r="A75" s="373"/>
      <c r="B75" s="201">
        <v>67</v>
      </c>
      <c r="C75" s="202">
        <v>40</v>
      </c>
      <c r="D75" s="203">
        <f t="shared" si="15"/>
        <v>16.948500216800937</v>
      </c>
      <c r="E75" s="182">
        <f t="shared" si="16"/>
        <v>18.709412807357751</v>
      </c>
      <c r="F75" s="182">
        <f t="shared" si="17"/>
        <v>19.95880017344075</v>
      </c>
      <c r="G75" s="182">
        <f t="shared" si="18"/>
        <v>20.927900303521316</v>
      </c>
      <c r="H75" s="182">
        <f t="shared" si="19"/>
        <v>21.719712763997563</v>
      </c>
      <c r="I75" s="182">
        <f t="shared" si="20"/>
        <v>22.389180660303698</v>
      </c>
      <c r="J75" s="182">
        <f t="shared" si="21"/>
        <v>22.969100130080562</v>
      </c>
      <c r="K75" s="182">
        <f t="shared" si="22"/>
        <v>23.480625354554377</v>
      </c>
      <c r="L75" s="182">
        <f t="shared" si="23"/>
        <v>23.938200260161128</v>
      </c>
      <c r="M75" s="182">
        <f t="shared" si="24"/>
        <v>24.352127111743378</v>
      </c>
      <c r="N75" s="182">
        <f t="shared" si="25"/>
        <v>24.730012720637376</v>
      </c>
      <c r="O75" s="182">
        <f t="shared" si="26"/>
        <v>25.077633783229494</v>
      </c>
      <c r="P75" s="182">
        <f t="shared" si="27"/>
        <v>25.399480616943507</v>
      </c>
      <c r="Q75" s="182">
        <f t="shared" si="28"/>
        <v>25.699112850717938</v>
      </c>
      <c r="R75" s="183">
        <f t="shared" si="29"/>
        <v>25.979400086720375</v>
      </c>
    </row>
    <row r="76" spans="1:18" x14ac:dyDescent="0.25">
      <c r="A76" s="374" t="s">
        <v>204</v>
      </c>
      <c r="B76" s="184">
        <v>66</v>
      </c>
      <c r="C76" s="185">
        <v>5</v>
      </c>
      <c r="D76" s="204">
        <f t="shared" si="15"/>
        <v>24.979400086720375</v>
      </c>
      <c r="E76" s="187">
        <f t="shared" si="16"/>
        <v>26.740312677277188</v>
      </c>
      <c r="F76" s="187">
        <f t="shared" si="17"/>
        <v>27.989700043360187</v>
      </c>
      <c r="G76" s="187">
        <f t="shared" si="18"/>
        <v>28.958800173440753</v>
      </c>
      <c r="H76" s="187">
        <f t="shared" si="19"/>
        <v>29.750612633917001</v>
      </c>
      <c r="I76" s="187">
        <f t="shared" si="20"/>
        <v>30.420080530223132</v>
      </c>
      <c r="J76" s="187">
        <f t="shared" si="21"/>
        <v>31</v>
      </c>
      <c r="K76" s="187">
        <f t="shared" si="22"/>
        <v>31.511525224473814</v>
      </c>
      <c r="L76" s="187">
        <f t="shared" si="23"/>
        <v>31.969100130080562</v>
      </c>
      <c r="M76" s="187">
        <f t="shared" si="24"/>
        <v>32.383026981662816</v>
      </c>
      <c r="N76" s="187">
        <f t="shared" si="25"/>
        <v>32.760912590556813</v>
      </c>
      <c r="O76" s="187">
        <f t="shared" si="26"/>
        <v>33.108533653148932</v>
      </c>
      <c r="P76" s="187">
        <f t="shared" si="27"/>
        <v>33.430380486862944</v>
      </c>
      <c r="Q76" s="187">
        <f t="shared" si="28"/>
        <v>33.730012720637376</v>
      </c>
      <c r="R76" s="188">
        <f t="shared" si="29"/>
        <v>34.010299956639813</v>
      </c>
    </row>
    <row r="77" spans="1:18" x14ac:dyDescent="0.25">
      <c r="A77" s="375"/>
      <c r="B77" s="189">
        <v>66</v>
      </c>
      <c r="C77" s="190">
        <v>10</v>
      </c>
      <c r="D77" s="205">
        <f t="shared" si="15"/>
        <v>21.969100130080562</v>
      </c>
      <c r="E77" s="192">
        <f t="shared" si="16"/>
        <v>23.730012720637376</v>
      </c>
      <c r="F77" s="192">
        <f t="shared" si="17"/>
        <v>24.979400086720375</v>
      </c>
      <c r="G77" s="192">
        <f t="shared" si="18"/>
        <v>25.948500216800937</v>
      </c>
      <c r="H77" s="192">
        <f t="shared" si="19"/>
        <v>26.740312677277188</v>
      </c>
      <c r="I77" s="192">
        <f t="shared" si="20"/>
        <v>27.409780573583319</v>
      </c>
      <c r="J77" s="192">
        <f t="shared" si="21"/>
        <v>27.989700043360187</v>
      </c>
      <c r="K77" s="192">
        <f t="shared" si="22"/>
        <v>28.501225267834002</v>
      </c>
      <c r="L77" s="192">
        <f t="shared" si="23"/>
        <v>28.958800173440753</v>
      </c>
      <c r="M77" s="192">
        <f t="shared" si="24"/>
        <v>29.372727025023003</v>
      </c>
      <c r="N77" s="192">
        <f t="shared" si="25"/>
        <v>29.750612633917001</v>
      </c>
      <c r="O77" s="192">
        <f t="shared" si="26"/>
        <v>30.098233696509119</v>
      </c>
      <c r="P77" s="192">
        <f t="shared" si="27"/>
        <v>30.420080530223132</v>
      </c>
      <c r="Q77" s="192">
        <f t="shared" si="28"/>
        <v>30.719712763997563</v>
      </c>
      <c r="R77" s="193">
        <f t="shared" si="29"/>
        <v>31</v>
      </c>
    </row>
    <row r="78" spans="1:18" x14ac:dyDescent="0.25">
      <c r="A78" s="375"/>
      <c r="B78" s="189">
        <v>66</v>
      </c>
      <c r="C78" s="190">
        <v>15</v>
      </c>
      <c r="D78" s="205">
        <f t="shared" si="15"/>
        <v>20.208187539523749</v>
      </c>
      <c r="E78" s="192">
        <f t="shared" si="16"/>
        <v>21.969100130080562</v>
      </c>
      <c r="F78" s="192">
        <f t="shared" si="17"/>
        <v>23.218487496163561</v>
      </c>
      <c r="G78" s="192">
        <f t="shared" si="18"/>
        <v>24.187587626244127</v>
      </c>
      <c r="H78" s="192">
        <f t="shared" si="19"/>
        <v>24.979400086720375</v>
      </c>
      <c r="I78" s="192">
        <f t="shared" si="20"/>
        <v>25.648867983026506</v>
      </c>
      <c r="J78" s="192">
        <f t="shared" si="21"/>
        <v>26.228787452803374</v>
      </c>
      <c r="K78" s="192">
        <f t="shared" si="22"/>
        <v>26.740312677277188</v>
      </c>
      <c r="L78" s="192">
        <f t="shared" si="23"/>
        <v>27.19788758288394</v>
      </c>
      <c r="M78" s="192">
        <f t="shared" si="24"/>
        <v>27.61181443446619</v>
      </c>
      <c r="N78" s="192">
        <f t="shared" si="25"/>
        <v>27.989700043360187</v>
      </c>
      <c r="O78" s="192">
        <f t="shared" si="26"/>
        <v>28.337321105952306</v>
      </c>
      <c r="P78" s="192">
        <f t="shared" si="27"/>
        <v>28.659167939666322</v>
      </c>
      <c r="Q78" s="192">
        <f t="shared" si="28"/>
        <v>28.958800173440753</v>
      </c>
      <c r="R78" s="193">
        <f t="shared" si="29"/>
        <v>29.239087409443187</v>
      </c>
    </row>
    <row r="79" spans="1:18" x14ac:dyDescent="0.25">
      <c r="A79" s="375"/>
      <c r="B79" s="189">
        <v>66</v>
      </c>
      <c r="C79" s="190">
        <v>20</v>
      </c>
      <c r="D79" s="205">
        <f t="shared" si="15"/>
        <v>18.95880017344075</v>
      </c>
      <c r="E79" s="192">
        <f t="shared" si="16"/>
        <v>20.719712763997563</v>
      </c>
      <c r="F79" s="192">
        <f t="shared" si="17"/>
        <v>21.969100130080562</v>
      </c>
      <c r="G79" s="192">
        <f t="shared" si="18"/>
        <v>22.938200260161128</v>
      </c>
      <c r="H79" s="192">
        <f t="shared" si="19"/>
        <v>23.730012720637376</v>
      </c>
      <c r="I79" s="192">
        <f t="shared" si="20"/>
        <v>24.399480616943507</v>
      </c>
      <c r="J79" s="192">
        <f t="shared" si="21"/>
        <v>24.979400086720375</v>
      </c>
      <c r="K79" s="192">
        <f t="shared" si="22"/>
        <v>25.490925311194189</v>
      </c>
      <c r="L79" s="192">
        <f t="shared" si="23"/>
        <v>25.948500216800937</v>
      </c>
      <c r="M79" s="192">
        <f t="shared" si="24"/>
        <v>26.362427068383191</v>
      </c>
      <c r="N79" s="192">
        <f t="shared" si="25"/>
        <v>26.740312677277188</v>
      </c>
      <c r="O79" s="192">
        <f t="shared" si="26"/>
        <v>27.087933739869307</v>
      </c>
      <c r="P79" s="192">
        <f t="shared" si="27"/>
        <v>27.409780573583319</v>
      </c>
      <c r="Q79" s="192">
        <f t="shared" si="28"/>
        <v>27.709412807357751</v>
      </c>
      <c r="R79" s="193">
        <f t="shared" si="29"/>
        <v>27.989700043360187</v>
      </c>
    </row>
    <row r="80" spans="1:18" x14ac:dyDescent="0.25">
      <c r="A80" s="375"/>
      <c r="B80" s="189">
        <v>66</v>
      </c>
      <c r="C80" s="190">
        <v>25</v>
      </c>
      <c r="D80" s="205">
        <f t="shared" si="15"/>
        <v>17.989700043360187</v>
      </c>
      <c r="E80" s="192">
        <f t="shared" si="16"/>
        <v>19.750612633917001</v>
      </c>
      <c r="F80" s="192">
        <f t="shared" si="17"/>
        <v>21</v>
      </c>
      <c r="G80" s="192">
        <f t="shared" si="18"/>
        <v>21.969100130080562</v>
      </c>
      <c r="H80" s="192">
        <f t="shared" si="19"/>
        <v>22.760912590556813</v>
      </c>
      <c r="I80" s="192">
        <f t="shared" si="20"/>
        <v>23.430380486862944</v>
      </c>
      <c r="J80" s="192">
        <f t="shared" si="21"/>
        <v>24.010299956639813</v>
      </c>
      <c r="K80" s="192">
        <f t="shared" si="22"/>
        <v>24.521825181113627</v>
      </c>
      <c r="L80" s="192">
        <f t="shared" si="23"/>
        <v>24.979400086720375</v>
      </c>
      <c r="M80" s="192">
        <f t="shared" si="24"/>
        <v>25.393326938302629</v>
      </c>
      <c r="N80" s="192">
        <f t="shared" si="25"/>
        <v>25.771212547196626</v>
      </c>
      <c r="O80" s="192">
        <f t="shared" si="26"/>
        <v>26.118833609788744</v>
      </c>
      <c r="P80" s="192">
        <f t="shared" si="27"/>
        <v>26.440680443502757</v>
      </c>
      <c r="Q80" s="192">
        <f t="shared" si="28"/>
        <v>26.740312677277188</v>
      </c>
      <c r="R80" s="193">
        <f t="shared" si="29"/>
        <v>27.020599913279625</v>
      </c>
    </row>
    <row r="81" spans="1:18" x14ac:dyDescent="0.25">
      <c r="A81" s="375"/>
      <c r="B81" s="189">
        <v>66</v>
      </c>
      <c r="C81" s="190">
        <v>30</v>
      </c>
      <c r="D81" s="205">
        <f t="shared" si="15"/>
        <v>17.19788758288394</v>
      </c>
      <c r="E81" s="192">
        <f t="shared" si="16"/>
        <v>18.95880017344075</v>
      </c>
      <c r="F81" s="192">
        <f t="shared" si="17"/>
        <v>20.208187539523749</v>
      </c>
      <c r="G81" s="192">
        <f t="shared" si="18"/>
        <v>21.177287669604315</v>
      </c>
      <c r="H81" s="192">
        <f t="shared" si="19"/>
        <v>21.969100130080562</v>
      </c>
      <c r="I81" s="192">
        <f t="shared" si="20"/>
        <v>22.638568026386697</v>
      </c>
      <c r="J81" s="192">
        <f t="shared" si="21"/>
        <v>23.218487496163561</v>
      </c>
      <c r="K81" s="192">
        <f t="shared" si="22"/>
        <v>23.730012720637376</v>
      </c>
      <c r="L81" s="192">
        <f t="shared" si="23"/>
        <v>24.187587626244127</v>
      </c>
      <c r="M81" s="192">
        <f t="shared" si="24"/>
        <v>24.601514477826377</v>
      </c>
      <c r="N81" s="192">
        <f t="shared" si="25"/>
        <v>24.979400086720375</v>
      </c>
      <c r="O81" s="192">
        <f t="shared" si="26"/>
        <v>25.327021149312493</v>
      </c>
      <c r="P81" s="192">
        <f t="shared" si="27"/>
        <v>25.648867983026506</v>
      </c>
      <c r="Q81" s="192">
        <f t="shared" si="28"/>
        <v>25.948500216800937</v>
      </c>
      <c r="R81" s="193">
        <f t="shared" si="29"/>
        <v>26.228787452803374</v>
      </c>
    </row>
    <row r="82" spans="1:18" x14ac:dyDescent="0.25">
      <c r="A82" s="375"/>
      <c r="B82" s="189">
        <v>66</v>
      </c>
      <c r="C82" s="190">
        <v>35</v>
      </c>
      <c r="D82" s="205">
        <f t="shared" si="15"/>
        <v>16.528419686577806</v>
      </c>
      <c r="E82" s="192">
        <f t="shared" si="16"/>
        <v>18.289332277134619</v>
      </c>
      <c r="F82" s="192">
        <f t="shared" si="17"/>
        <v>19.538719643217618</v>
      </c>
      <c r="G82" s="192">
        <f t="shared" si="18"/>
        <v>20.507819773298184</v>
      </c>
      <c r="H82" s="192">
        <f t="shared" si="19"/>
        <v>21.299632233774432</v>
      </c>
      <c r="I82" s="192">
        <f t="shared" si="20"/>
        <v>21.969100130080562</v>
      </c>
      <c r="J82" s="192">
        <f t="shared" si="21"/>
        <v>22.549019599857431</v>
      </c>
      <c r="K82" s="192">
        <f t="shared" si="22"/>
        <v>23.060544824331245</v>
      </c>
      <c r="L82" s="192">
        <f t="shared" si="23"/>
        <v>23.518119729937997</v>
      </c>
      <c r="M82" s="192">
        <f t="shared" si="24"/>
        <v>23.932046581520247</v>
      </c>
      <c r="N82" s="192">
        <f t="shared" si="25"/>
        <v>24.309932190414244</v>
      </c>
      <c r="O82" s="192">
        <f t="shared" si="26"/>
        <v>24.657553253006363</v>
      </c>
      <c r="P82" s="192">
        <f t="shared" si="27"/>
        <v>24.979400086720375</v>
      </c>
      <c r="Q82" s="192">
        <f t="shared" si="28"/>
        <v>25.279032320494807</v>
      </c>
      <c r="R82" s="193">
        <f t="shared" si="29"/>
        <v>25.559319556497243</v>
      </c>
    </row>
    <row r="83" spans="1:18" ht="15.75" thickBot="1" x14ac:dyDescent="0.3">
      <c r="A83" s="376"/>
      <c r="B83" s="194">
        <v>66</v>
      </c>
      <c r="C83" s="195">
        <v>40</v>
      </c>
      <c r="D83" s="206">
        <f t="shared" si="15"/>
        <v>15.948500216800939</v>
      </c>
      <c r="E83" s="197">
        <f t="shared" si="16"/>
        <v>17.709412807357751</v>
      </c>
      <c r="F83" s="197">
        <f t="shared" si="17"/>
        <v>18.95880017344075</v>
      </c>
      <c r="G83" s="197">
        <f t="shared" si="18"/>
        <v>19.927900303521316</v>
      </c>
      <c r="H83" s="197">
        <f t="shared" si="19"/>
        <v>20.719712763997563</v>
      </c>
      <c r="I83" s="197">
        <f t="shared" si="20"/>
        <v>21.389180660303698</v>
      </c>
      <c r="J83" s="197">
        <f t="shared" si="21"/>
        <v>21.969100130080562</v>
      </c>
      <c r="K83" s="197">
        <f t="shared" si="22"/>
        <v>22.480625354554377</v>
      </c>
      <c r="L83" s="197">
        <f t="shared" si="23"/>
        <v>22.938200260161128</v>
      </c>
      <c r="M83" s="197">
        <f t="shared" si="24"/>
        <v>23.352127111743378</v>
      </c>
      <c r="N83" s="197">
        <f t="shared" si="25"/>
        <v>23.730012720637376</v>
      </c>
      <c r="O83" s="197">
        <f t="shared" si="26"/>
        <v>24.077633783229494</v>
      </c>
      <c r="P83" s="197">
        <f t="shared" si="27"/>
        <v>24.399480616943507</v>
      </c>
      <c r="Q83" s="197">
        <f t="shared" si="28"/>
        <v>24.699112850717938</v>
      </c>
      <c r="R83" s="198">
        <f t="shared" si="29"/>
        <v>24.979400086720375</v>
      </c>
    </row>
    <row r="84" spans="1:18" x14ac:dyDescent="0.25">
      <c r="A84" s="371" t="s">
        <v>205</v>
      </c>
      <c r="B84" s="171">
        <v>65</v>
      </c>
      <c r="C84" s="172">
        <v>5</v>
      </c>
      <c r="D84" s="199">
        <f t="shared" si="15"/>
        <v>23.979400086720375</v>
      </c>
      <c r="E84" s="174">
        <f t="shared" si="16"/>
        <v>25.740312677277188</v>
      </c>
      <c r="F84" s="174">
        <f t="shared" si="17"/>
        <v>26.989700043360187</v>
      </c>
      <c r="G84" s="174">
        <f t="shared" si="18"/>
        <v>27.958800173440753</v>
      </c>
      <c r="H84" s="174">
        <f t="shared" si="19"/>
        <v>28.750612633917001</v>
      </c>
      <c r="I84" s="174">
        <f t="shared" si="20"/>
        <v>29.420080530223132</v>
      </c>
      <c r="J84" s="174">
        <f t="shared" si="21"/>
        <v>30</v>
      </c>
      <c r="K84" s="174">
        <f t="shared" si="22"/>
        <v>30.511525224473814</v>
      </c>
      <c r="L84" s="174">
        <f t="shared" si="23"/>
        <v>30.969100130080562</v>
      </c>
      <c r="M84" s="174">
        <f t="shared" si="24"/>
        <v>31.383026981662816</v>
      </c>
      <c r="N84" s="174">
        <f t="shared" si="25"/>
        <v>31.760912590556813</v>
      </c>
      <c r="O84" s="174">
        <f t="shared" si="26"/>
        <v>32.108533653148932</v>
      </c>
      <c r="P84" s="174">
        <f t="shared" si="27"/>
        <v>32.430380486862944</v>
      </c>
      <c r="Q84" s="174">
        <f t="shared" si="28"/>
        <v>32.730012720637376</v>
      </c>
      <c r="R84" s="175">
        <f t="shared" si="29"/>
        <v>33.010299956639813</v>
      </c>
    </row>
    <row r="85" spans="1:18" x14ac:dyDescent="0.25">
      <c r="A85" s="372"/>
      <c r="B85" s="176">
        <v>65</v>
      </c>
      <c r="C85" s="177">
        <v>10</v>
      </c>
      <c r="D85" s="200">
        <f t="shared" si="15"/>
        <v>20.969100130080562</v>
      </c>
      <c r="E85" s="179">
        <f t="shared" si="16"/>
        <v>22.730012720637376</v>
      </c>
      <c r="F85" s="179">
        <f t="shared" si="17"/>
        <v>23.979400086720375</v>
      </c>
      <c r="G85" s="179">
        <f t="shared" si="18"/>
        <v>24.948500216800937</v>
      </c>
      <c r="H85" s="179">
        <f t="shared" si="19"/>
        <v>25.740312677277188</v>
      </c>
      <c r="I85" s="179">
        <f t="shared" si="20"/>
        <v>26.409780573583319</v>
      </c>
      <c r="J85" s="179">
        <f t="shared" si="21"/>
        <v>26.989700043360187</v>
      </c>
      <c r="K85" s="179">
        <f t="shared" si="22"/>
        <v>27.501225267834002</v>
      </c>
      <c r="L85" s="179">
        <f t="shared" si="23"/>
        <v>27.958800173440753</v>
      </c>
      <c r="M85" s="179">
        <f t="shared" si="24"/>
        <v>28.372727025023003</v>
      </c>
      <c r="N85" s="179">
        <f t="shared" si="25"/>
        <v>28.750612633917001</v>
      </c>
      <c r="O85" s="179">
        <f t="shared" si="26"/>
        <v>29.098233696509119</v>
      </c>
      <c r="P85" s="179">
        <f t="shared" si="27"/>
        <v>29.420080530223132</v>
      </c>
      <c r="Q85" s="179">
        <f t="shared" si="28"/>
        <v>29.719712763997563</v>
      </c>
      <c r="R85" s="180">
        <f t="shared" si="29"/>
        <v>30</v>
      </c>
    </row>
    <row r="86" spans="1:18" x14ac:dyDescent="0.25">
      <c r="A86" s="372"/>
      <c r="B86" s="176">
        <v>65</v>
      </c>
      <c r="C86" s="177">
        <v>15</v>
      </c>
      <c r="D86" s="200">
        <f t="shared" si="15"/>
        <v>19.208187539523749</v>
      </c>
      <c r="E86" s="179">
        <f t="shared" si="16"/>
        <v>20.969100130080562</v>
      </c>
      <c r="F86" s="179">
        <f t="shared" si="17"/>
        <v>22.218487496163561</v>
      </c>
      <c r="G86" s="179">
        <f t="shared" si="18"/>
        <v>23.187587626244127</v>
      </c>
      <c r="H86" s="179">
        <f t="shared" si="19"/>
        <v>23.979400086720375</v>
      </c>
      <c r="I86" s="179">
        <f t="shared" si="20"/>
        <v>24.648867983026506</v>
      </c>
      <c r="J86" s="179">
        <f t="shared" si="21"/>
        <v>25.228787452803374</v>
      </c>
      <c r="K86" s="179">
        <f t="shared" si="22"/>
        <v>25.740312677277188</v>
      </c>
      <c r="L86" s="179">
        <f t="shared" si="23"/>
        <v>26.19788758288394</v>
      </c>
      <c r="M86" s="179">
        <f t="shared" si="24"/>
        <v>26.61181443446619</v>
      </c>
      <c r="N86" s="179">
        <f t="shared" si="25"/>
        <v>26.989700043360187</v>
      </c>
      <c r="O86" s="179">
        <f t="shared" si="26"/>
        <v>27.337321105952306</v>
      </c>
      <c r="P86" s="179">
        <f t="shared" si="27"/>
        <v>27.659167939666322</v>
      </c>
      <c r="Q86" s="179">
        <f t="shared" si="28"/>
        <v>27.958800173440753</v>
      </c>
      <c r="R86" s="180">
        <f t="shared" si="29"/>
        <v>28.239087409443187</v>
      </c>
    </row>
    <row r="87" spans="1:18" x14ac:dyDescent="0.25">
      <c r="A87" s="372"/>
      <c r="B87" s="176">
        <v>65</v>
      </c>
      <c r="C87" s="177">
        <v>20</v>
      </c>
      <c r="D87" s="200">
        <f t="shared" si="15"/>
        <v>17.95880017344075</v>
      </c>
      <c r="E87" s="179">
        <f t="shared" si="16"/>
        <v>19.719712763997563</v>
      </c>
      <c r="F87" s="179">
        <f t="shared" si="17"/>
        <v>20.969100130080562</v>
      </c>
      <c r="G87" s="179">
        <f t="shared" si="18"/>
        <v>21.938200260161128</v>
      </c>
      <c r="H87" s="179">
        <f t="shared" si="19"/>
        <v>22.730012720637376</v>
      </c>
      <c r="I87" s="179">
        <f t="shared" si="20"/>
        <v>23.399480616943507</v>
      </c>
      <c r="J87" s="179">
        <f t="shared" si="21"/>
        <v>23.979400086720375</v>
      </c>
      <c r="K87" s="179">
        <f t="shared" si="22"/>
        <v>24.490925311194189</v>
      </c>
      <c r="L87" s="179">
        <f t="shared" si="23"/>
        <v>24.948500216800937</v>
      </c>
      <c r="M87" s="179">
        <f t="shared" si="24"/>
        <v>25.362427068383191</v>
      </c>
      <c r="N87" s="179">
        <f t="shared" si="25"/>
        <v>25.740312677277188</v>
      </c>
      <c r="O87" s="179">
        <f t="shared" si="26"/>
        <v>26.087933739869307</v>
      </c>
      <c r="P87" s="179">
        <f t="shared" si="27"/>
        <v>26.409780573583319</v>
      </c>
      <c r="Q87" s="179">
        <f t="shared" si="28"/>
        <v>26.709412807357751</v>
      </c>
      <c r="R87" s="180">
        <f t="shared" si="29"/>
        <v>26.989700043360187</v>
      </c>
    </row>
    <row r="88" spans="1:18" x14ac:dyDescent="0.25">
      <c r="A88" s="372"/>
      <c r="B88" s="176">
        <v>65</v>
      </c>
      <c r="C88" s="177">
        <v>25</v>
      </c>
      <c r="D88" s="200">
        <f t="shared" si="15"/>
        <v>16.989700043360187</v>
      </c>
      <c r="E88" s="179">
        <f t="shared" si="16"/>
        <v>18.750612633917001</v>
      </c>
      <c r="F88" s="179">
        <f t="shared" si="17"/>
        <v>20</v>
      </c>
      <c r="G88" s="179">
        <f t="shared" si="18"/>
        <v>20.969100130080562</v>
      </c>
      <c r="H88" s="179">
        <f t="shared" si="19"/>
        <v>21.760912590556813</v>
      </c>
      <c r="I88" s="179">
        <f t="shared" si="20"/>
        <v>22.430380486862944</v>
      </c>
      <c r="J88" s="179">
        <f t="shared" si="21"/>
        <v>23.010299956639813</v>
      </c>
      <c r="K88" s="179">
        <f t="shared" si="22"/>
        <v>23.521825181113627</v>
      </c>
      <c r="L88" s="179">
        <f t="shared" si="23"/>
        <v>23.979400086720375</v>
      </c>
      <c r="M88" s="179">
        <f t="shared" si="24"/>
        <v>24.393326938302629</v>
      </c>
      <c r="N88" s="179">
        <f t="shared" si="25"/>
        <v>24.771212547196626</v>
      </c>
      <c r="O88" s="179">
        <f t="shared" si="26"/>
        <v>25.118833609788744</v>
      </c>
      <c r="P88" s="179">
        <f t="shared" si="27"/>
        <v>25.440680443502757</v>
      </c>
      <c r="Q88" s="179">
        <f t="shared" si="28"/>
        <v>25.740312677277188</v>
      </c>
      <c r="R88" s="180">
        <f t="shared" si="29"/>
        <v>26.020599913279625</v>
      </c>
    </row>
    <row r="89" spans="1:18" x14ac:dyDescent="0.25">
      <c r="A89" s="372"/>
      <c r="B89" s="176">
        <v>65</v>
      </c>
      <c r="C89" s="177">
        <v>30</v>
      </c>
      <c r="D89" s="200">
        <f t="shared" si="15"/>
        <v>16.19788758288394</v>
      </c>
      <c r="E89" s="179">
        <f t="shared" si="16"/>
        <v>17.95880017344075</v>
      </c>
      <c r="F89" s="179">
        <f t="shared" si="17"/>
        <v>19.208187539523749</v>
      </c>
      <c r="G89" s="179">
        <f t="shared" si="18"/>
        <v>20.177287669604315</v>
      </c>
      <c r="H89" s="179">
        <f t="shared" si="19"/>
        <v>20.969100130080562</v>
      </c>
      <c r="I89" s="179">
        <f t="shared" si="20"/>
        <v>21.638568026386697</v>
      </c>
      <c r="J89" s="179">
        <f t="shared" si="21"/>
        <v>22.218487496163561</v>
      </c>
      <c r="K89" s="179">
        <f t="shared" si="22"/>
        <v>22.730012720637376</v>
      </c>
      <c r="L89" s="179">
        <f t="shared" si="23"/>
        <v>23.187587626244127</v>
      </c>
      <c r="M89" s="179">
        <f t="shared" si="24"/>
        <v>23.601514477826377</v>
      </c>
      <c r="N89" s="179">
        <f t="shared" si="25"/>
        <v>23.979400086720375</v>
      </c>
      <c r="O89" s="179">
        <f t="shared" si="26"/>
        <v>24.327021149312493</v>
      </c>
      <c r="P89" s="179">
        <f t="shared" si="27"/>
        <v>24.648867983026506</v>
      </c>
      <c r="Q89" s="179">
        <f t="shared" si="28"/>
        <v>24.948500216800937</v>
      </c>
      <c r="R89" s="180">
        <f t="shared" si="29"/>
        <v>25.228787452803374</v>
      </c>
    </row>
    <row r="90" spans="1:18" x14ac:dyDescent="0.25">
      <c r="A90" s="372"/>
      <c r="B90" s="176">
        <v>65</v>
      </c>
      <c r="C90" s="177">
        <v>35</v>
      </c>
      <c r="D90" s="200">
        <f t="shared" si="15"/>
        <v>15.528419686577807</v>
      </c>
      <c r="E90" s="179">
        <f t="shared" si="16"/>
        <v>17.289332277134619</v>
      </c>
      <c r="F90" s="179">
        <f t="shared" si="17"/>
        <v>18.538719643217618</v>
      </c>
      <c r="G90" s="179">
        <f t="shared" si="18"/>
        <v>19.507819773298184</v>
      </c>
      <c r="H90" s="179">
        <f t="shared" si="19"/>
        <v>20.299632233774432</v>
      </c>
      <c r="I90" s="179">
        <f t="shared" si="20"/>
        <v>20.969100130080562</v>
      </c>
      <c r="J90" s="179">
        <f t="shared" si="21"/>
        <v>21.549019599857431</v>
      </c>
      <c r="K90" s="179">
        <f t="shared" si="22"/>
        <v>22.060544824331245</v>
      </c>
      <c r="L90" s="179">
        <f t="shared" si="23"/>
        <v>22.518119729937997</v>
      </c>
      <c r="M90" s="179">
        <f t="shared" si="24"/>
        <v>22.932046581520247</v>
      </c>
      <c r="N90" s="179">
        <f t="shared" si="25"/>
        <v>23.309932190414244</v>
      </c>
      <c r="O90" s="179">
        <f t="shared" si="26"/>
        <v>23.657553253006363</v>
      </c>
      <c r="P90" s="179">
        <f t="shared" si="27"/>
        <v>23.979400086720375</v>
      </c>
      <c r="Q90" s="179">
        <f t="shared" si="28"/>
        <v>24.279032320494807</v>
      </c>
      <c r="R90" s="180">
        <f t="shared" si="29"/>
        <v>24.559319556497243</v>
      </c>
    </row>
    <row r="91" spans="1:18" ht="15.75" thickBot="1" x14ac:dyDescent="0.3">
      <c r="A91" s="373"/>
      <c r="B91" s="201">
        <v>65</v>
      </c>
      <c r="C91" s="202">
        <v>40</v>
      </c>
      <c r="D91" s="203">
        <f t="shared" si="15"/>
        <v>14.948500216800939</v>
      </c>
      <c r="E91" s="182">
        <f t="shared" si="16"/>
        <v>16.709412807357751</v>
      </c>
      <c r="F91" s="182">
        <f t="shared" si="17"/>
        <v>17.95880017344075</v>
      </c>
      <c r="G91" s="182">
        <f t="shared" si="18"/>
        <v>18.927900303521316</v>
      </c>
      <c r="H91" s="182">
        <f t="shared" si="19"/>
        <v>19.719712763997563</v>
      </c>
      <c r="I91" s="182">
        <f t="shared" si="20"/>
        <v>20.389180660303698</v>
      </c>
      <c r="J91" s="182">
        <f t="shared" si="21"/>
        <v>20.969100130080562</v>
      </c>
      <c r="K91" s="182">
        <f t="shared" si="22"/>
        <v>21.480625354554377</v>
      </c>
      <c r="L91" s="182">
        <f t="shared" si="23"/>
        <v>21.938200260161128</v>
      </c>
      <c r="M91" s="182">
        <f t="shared" si="24"/>
        <v>22.352127111743378</v>
      </c>
      <c r="N91" s="182">
        <f t="shared" si="25"/>
        <v>22.730012720637376</v>
      </c>
      <c r="O91" s="182">
        <f t="shared" si="26"/>
        <v>23.077633783229494</v>
      </c>
      <c r="P91" s="182">
        <f t="shared" si="27"/>
        <v>23.399480616943507</v>
      </c>
      <c r="Q91" s="182">
        <f t="shared" si="28"/>
        <v>23.699112850717938</v>
      </c>
      <c r="R91" s="183">
        <f t="shared" si="29"/>
        <v>23.979400086720375</v>
      </c>
    </row>
    <row r="92" spans="1:18" x14ac:dyDescent="0.25">
      <c r="A92" s="374" t="s">
        <v>206</v>
      </c>
      <c r="B92" s="184">
        <v>64</v>
      </c>
      <c r="C92" s="185">
        <v>5</v>
      </c>
      <c r="D92" s="204">
        <f t="shared" si="15"/>
        <v>22.979400086720375</v>
      </c>
      <c r="E92" s="187">
        <f t="shared" si="16"/>
        <v>24.740312677277188</v>
      </c>
      <c r="F92" s="187">
        <f t="shared" si="17"/>
        <v>25.989700043360187</v>
      </c>
      <c r="G92" s="187">
        <f t="shared" si="18"/>
        <v>26.958800173440753</v>
      </c>
      <c r="H92" s="187">
        <f t="shared" si="19"/>
        <v>27.750612633917001</v>
      </c>
      <c r="I92" s="187">
        <f t="shared" si="20"/>
        <v>28.420080530223132</v>
      </c>
      <c r="J92" s="187">
        <f t="shared" si="21"/>
        <v>29</v>
      </c>
      <c r="K92" s="187">
        <f t="shared" si="22"/>
        <v>29.511525224473814</v>
      </c>
      <c r="L92" s="187">
        <f t="shared" si="23"/>
        <v>29.969100130080562</v>
      </c>
      <c r="M92" s="187">
        <f t="shared" si="24"/>
        <v>30.383026981662816</v>
      </c>
      <c r="N92" s="187">
        <f t="shared" si="25"/>
        <v>30.760912590556813</v>
      </c>
      <c r="O92" s="187">
        <f t="shared" si="26"/>
        <v>31.108533653148932</v>
      </c>
      <c r="P92" s="187">
        <f t="shared" si="27"/>
        <v>31.430380486862944</v>
      </c>
      <c r="Q92" s="187">
        <f t="shared" si="28"/>
        <v>31.730012720637376</v>
      </c>
      <c r="R92" s="188">
        <f t="shared" si="29"/>
        <v>32.010299956639813</v>
      </c>
    </row>
    <row r="93" spans="1:18" x14ac:dyDescent="0.25">
      <c r="A93" s="375"/>
      <c r="B93" s="189">
        <v>64</v>
      </c>
      <c r="C93" s="190">
        <v>10</v>
      </c>
      <c r="D93" s="205">
        <f t="shared" si="15"/>
        <v>19.969100130080562</v>
      </c>
      <c r="E93" s="192">
        <f t="shared" si="16"/>
        <v>21.730012720637376</v>
      </c>
      <c r="F93" s="192">
        <f t="shared" si="17"/>
        <v>22.979400086720375</v>
      </c>
      <c r="G93" s="192">
        <f t="shared" si="18"/>
        <v>23.948500216800937</v>
      </c>
      <c r="H93" s="192">
        <f t="shared" si="19"/>
        <v>24.740312677277188</v>
      </c>
      <c r="I93" s="192">
        <f t="shared" si="20"/>
        <v>25.409780573583319</v>
      </c>
      <c r="J93" s="192">
        <f t="shared" si="21"/>
        <v>25.989700043360187</v>
      </c>
      <c r="K93" s="192">
        <f t="shared" si="22"/>
        <v>26.501225267834002</v>
      </c>
      <c r="L93" s="192">
        <f t="shared" si="23"/>
        <v>26.958800173440753</v>
      </c>
      <c r="M93" s="192">
        <f t="shared" si="24"/>
        <v>27.372727025023003</v>
      </c>
      <c r="N93" s="192">
        <f t="shared" si="25"/>
        <v>27.750612633917001</v>
      </c>
      <c r="O93" s="192">
        <f t="shared" si="26"/>
        <v>28.098233696509119</v>
      </c>
      <c r="P93" s="192">
        <f t="shared" si="27"/>
        <v>28.420080530223132</v>
      </c>
      <c r="Q93" s="192">
        <f t="shared" si="28"/>
        <v>28.719712763997563</v>
      </c>
      <c r="R93" s="193">
        <f t="shared" si="29"/>
        <v>29</v>
      </c>
    </row>
    <row r="94" spans="1:18" x14ac:dyDescent="0.25">
      <c r="A94" s="375"/>
      <c r="B94" s="189">
        <v>64</v>
      </c>
      <c r="C94" s="190">
        <v>15</v>
      </c>
      <c r="D94" s="205">
        <f t="shared" si="15"/>
        <v>18.208187539523749</v>
      </c>
      <c r="E94" s="192">
        <f t="shared" si="16"/>
        <v>19.969100130080562</v>
      </c>
      <c r="F94" s="192">
        <f t="shared" si="17"/>
        <v>21.218487496163561</v>
      </c>
      <c r="G94" s="192">
        <f t="shared" si="18"/>
        <v>22.187587626244127</v>
      </c>
      <c r="H94" s="192">
        <f t="shared" si="19"/>
        <v>22.979400086720375</v>
      </c>
      <c r="I94" s="192">
        <f t="shared" si="20"/>
        <v>23.648867983026506</v>
      </c>
      <c r="J94" s="192">
        <f t="shared" si="21"/>
        <v>24.228787452803374</v>
      </c>
      <c r="K94" s="192">
        <f t="shared" si="22"/>
        <v>24.740312677277188</v>
      </c>
      <c r="L94" s="192">
        <f t="shared" si="23"/>
        <v>25.19788758288394</v>
      </c>
      <c r="M94" s="192">
        <f t="shared" si="24"/>
        <v>25.61181443446619</v>
      </c>
      <c r="N94" s="192">
        <f t="shared" si="25"/>
        <v>25.989700043360187</v>
      </c>
      <c r="O94" s="192">
        <f t="shared" si="26"/>
        <v>26.337321105952306</v>
      </c>
      <c r="P94" s="192">
        <f t="shared" si="27"/>
        <v>26.659167939666322</v>
      </c>
      <c r="Q94" s="192">
        <f t="shared" si="28"/>
        <v>26.958800173440753</v>
      </c>
      <c r="R94" s="193">
        <f t="shared" si="29"/>
        <v>27.239087409443187</v>
      </c>
    </row>
    <row r="95" spans="1:18" x14ac:dyDescent="0.25">
      <c r="A95" s="375"/>
      <c r="B95" s="189">
        <v>64</v>
      </c>
      <c r="C95" s="190">
        <v>20</v>
      </c>
      <c r="D95" s="205">
        <f t="shared" si="15"/>
        <v>16.95880017344075</v>
      </c>
      <c r="E95" s="192">
        <f t="shared" si="16"/>
        <v>18.719712763997563</v>
      </c>
      <c r="F95" s="192">
        <f t="shared" si="17"/>
        <v>19.969100130080562</v>
      </c>
      <c r="G95" s="192">
        <f t="shared" si="18"/>
        <v>20.938200260161128</v>
      </c>
      <c r="H95" s="192">
        <f t="shared" si="19"/>
        <v>21.730012720637376</v>
      </c>
      <c r="I95" s="192">
        <f t="shared" si="20"/>
        <v>22.399480616943507</v>
      </c>
      <c r="J95" s="192">
        <f t="shared" si="21"/>
        <v>22.979400086720375</v>
      </c>
      <c r="K95" s="192">
        <f t="shared" si="22"/>
        <v>23.490925311194189</v>
      </c>
      <c r="L95" s="192">
        <f t="shared" si="23"/>
        <v>23.948500216800937</v>
      </c>
      <c r="M95" s="192">
        <f t="shared" si="24"/>
        <v>24.362427068383191</v>
      </c>
      <c r="N95" s="192">
        <f t="shared" si="25"/>
        <v>24.740312677277188</v>
      </c>
      <c r="O95" s="192">
        <f t="shared" si="26"/>
        <v>25.087933739869307</v>
      </c>
      <c r="P95" s="192">
        <f t="shared" si="27"/>
        <v>25.409780573583319</v>
      </c>
      <c r="Q95" s="192">
        <f t="shared" si="28"/>
        <v>25.709412807357751</v>
      </c>
      <c r="R95" s="193">
        <f t="shared" si="29"/>
        <v>25.989700043360187</v>
      </c>
    </row>
    <row r="96" spans="1:18" x14ac:dyDescent="0.25">
      <c r="A96" s="375"/>
      <c r="B96" s="189">
        <v>64</v>
      </c>
      <c r="C96" s="190">
        <v>25</v>
      </c>
      <c r="D96" s="205">
        <f t="shared" si="15"/>
        <v>15.989700043360187</v>
      </c>
      <c r="E96" s="192">
        <f t="shared" si="16"/>
        <v>17.750612633917001</v>
      </c>
      <c r="F96" s="192">
        <f t="shared" si="17"/>
        <v>19</v>
      </c>
      <c r="G96" s="192">
        <f t="shared" si="18"/>
        <v>19.969100130080562</v>
      </c>
      <c r="H96" s="192">
        <f t="shared" si="19"/>
        <v>20.760912590556813</v>
      </c>
      <c r="I96" s="192">
        <f t="shared" si="20"/>
        <v>21.430380486862944</v>
      </c>
      <c r="J96" s="192">
        <f t="shared" si="21"/>
        <v>22.010299956639813</v>
      </c>
      <c r="K96" s="192">
        <f t="shared" si="22"/>
        <v>22.521825181113627</v>
      </c>
      <c r="L96" s="192">
        <f t="shared" si="23"/>
        <v>22.979400086720375</v>
      </c>
      <c r="M96" s="192">
        <f t="shared" si="24"/>
        <v>23.393326938302629</v>
      </c>
      <c r="N96" s="192">
        <f t="shared" si="25"/>
        <v>23.771212547196626</v>
      </c>
      <c r="O96" s="192">
        <f t="shared" si="26"/>
        <v>24.118833609788744</v>
      </c>
      <c r="P96" s="192">
        <f t="shared" si="27"/>
        <v>24.440680443502757</v>
      </c>
      <c r="Q96" s="192">
        <f t="shared" si="28"/>
        <v>24.740312677277188</v>
      </c>
      <c r="R96" s="193">
        <f t="shared" si="29"/>
        <v>25.020599913279625</v>
      </c>
    </row>
    <row r="97" spans="1:18" x14ac:dyDescent="0.25">
      <c r="A97" s="375"/>
      <c r="B97" s="189">
        <v>64</v>
      </c>
      <c r="C97" s="190">
        <v>30</v>
      </c>
      <c r="D97" s="205">
        <f t="shared" si="15"/>
        <v>15.19788758288394</v>
      </c>
      <c r="E97" s="192">
        <f t="shared" si="16"/>
        <v>16.95880017344075</v>
      </c>
      <c r="F97" s="192">
        <f t="shared" si="17"/>
        <v>18.208187539523749</v>
      </c>
      <c r="G97" s="192">
        <f t="shared" si="18"/>
        <v>19.177287669604315</v>
      </c>
      <c r="H97" s="192">
        <f t="shared" si="19"/>
        <v>19.969100130080562</v>
      </c>
      <c r="I97" s="192">
        <f t="shared" si="20"/>
        <v>20.638568026386697</v>
      </c>
      <c r="J97" s="192">
        <f t="shared" si="21"/>
        <v>21.218487496163561</v>
      </c>
      <c r="K97" s="192">
        <f t="shared" si="22"/>
        <v>21.730012720637376</v>
      </c>
      <c r="L97" s="192">
        <f t="shared" si="23"/>
        <v>22.187587626244127</v>
      </c>
      <c r="M97" s="192">
        <f t="shared" si="24"/>
        <v>22.601514477826377</v>
      </c>
      <c r="N97" s="192">
        <f t="shared" si="25"/>
        <v>22.979400086720375</v>
      </c>
      <c r="O97" s="192">
        <f t="shared" si="26"/>
        <v>23.327021149312493</v>
      </c>
      <c r="P97" s="192">
        <f t="shared" si="27"/>
        <v>23.648867983026506</v>
      </c>
      <c r="Q97" s="192">
        <f t="shared" si="28"/>
        <v>23.948500216800937</v>
      </c>
      <c r="R97" s="193">
        <f t="shared" si="29"/>
        <v>24.228787452803374</v>
      </c>
    </row>
    <row r="98" spans="1:18" x14ac:dyDescent="0.25">
      <c r="A98" s="375"/>
      <c r="B98" s="189">
        <v>64</v>
      </c>
      <c r="C98" s="190">
        <v>35</v>
      </c>
      <c r="D98" s="205">
        <f t="shared" si="15"/>
        <v>14.528419686577807</v>
      </c>
      <c r="E98" s="192">
        <f t="shared" si="16"/>
        <v>16.289332277134619</v>
      </c>
      <c r="F98" s="192">
        <f t="shared" si="17"/>
        <v>17.538719643217618</v>
      </c>
      <c r="G98" s="192">
        <f t="shared" si="18"/>
        <v>18.507819773298184</v>
      </c>
      <c r="H98" s="192">
        <f t="shared" si="19"/>
        <v>19.299632233774432</v>
      </c>
      <c r="I98" s="192">
        <f t="shared" si="20"/>
        <v>19.969100130080562</v>
      </c>
      <c r="J98" s="192">
        <f t="shared" si="21"/>
        <v>20.549019599857431</v>
      </c>
      <c r="K98" s="192">
        <f t="shared" si="22"/>
        <v>21.060544824331245</v>
      </c>
      <c r="L98" s="192">
        <f t="shared" si="23"/>
        <v>21.518119729937997</v>
      </c>
      <c r="M98" s="192">
        <f t="shared" si="24"/>
        <v>21.932046581520247</v>
      </c>
      <c r="N98" s="192">
        <f t="shared" si="25"/>
        <v>22.309932190414244</v>
      </c>
      <c r="O98" s="192">
        <f t="shared" si="26"/>
        <v>22.657553253006363</v>
      </c>
      <c r="P98" s="192">
        <f t="shared" si="27"/>
        <v>22.979400086720375</v>
      </c>
      <c r="Q98" s="192">
        <f t="shared" si="28"/>
        <v>23.279032320494807</v>
      </c>
      <c r="R98" s="193">
        <f t="shared" si="29"/>
        <v>23.559319556497243</v>
      </c>
    </row>
    <row r="99" spans="1:18" ht="15.75" thickBot="1" x14ac:dyDescent="0.3">
      <c r="A99" s="376"/>
      <c r="B99" s="194">
        <v>64</v>
      </c>
      <c r="C99" s="195">
        <v>40</v>
      </c>
      <c r="D99" s="206">
        <f t="shared" si="15"/>
        <v>13.948500216800939</v>
      </c>
      <c r="E99" s="197">
        <f t="shared" si="16"/>
        <v>15.709412807357753</v>
      </c>
      <c r="F99" s="197">
        <f t="shared" si="17"/>
        <v>16.95880017344075</v>
      </c>
      <c r="G99" s="197">
        <f t="shared" si="18"/>
        <v>17.927900303521316</v>
      </c>
      <c r="H99" s="197">
        <f t="shared" si="19"/>
        <v>18.719712763997563</v>
      </c>
      <c r="I99" s="197">
        <f t="shared" si="20"/>
        <v>19.389180660303698</v>
      </c>
      <c r="J99" s="197">
        <f t="shared" si="21"/>
        <v>19.969100130080562</v>
      </c>
      <c r="K99" s="197">
        <f t="shared" si="22"/>
        <v>20.480625354554377</v>
      </c>
      <c r="L99" s="197">
        <f t="shared" si="23"/>
        <v>20.938200260161128</v>
      </c>
      <c r="M99" s="197">
        <f t="shared" si="24"/>
        <v>21.352127111743378</v>
      </c>
      <c r="N99" s="197">
        <f t="shared" si="25"/>
        <v>21.730012720637376</v>
      </c>
      <c r="O99" s="197">
        <f t="shared" si="26"/>
        <v>22.077633783229494</v>
      </c>
      <c r="P99" s="197">
        <f t="shared" si="27"/>
        <v>22.399480616943507</v>
      </c>
      <c r="Q99" s="197">
        <f t="shared" si="28"/>
        <v>22.699112850717938</v>
      </c>
      <c r="R99" s="198">
        <f t="shared" si="29"/>
        <v>22.979400086720375</v>
      </c>
    </row>
    <row r="100" spans="1:18" x14ac:dyDescent="0.25">
      <c r="A100" s="371" t="s">
        <v>207</v>
      </c>
      <c r="B100" s="171">
        <v>63</v>
      </c>
      <c r="C100" s="172">
        <v>5</v>
      </c>
      <c r="D100" s="199">
        <f t="shared" si="15"/>
        <v>21.979400086720375</v>
      </c>
      <c r="E100" s="174">
        <f t="shared" si="16"/>
        <v>23.740312677277188</v>
      </c>
      <c r="F100" s="174">
        <f t="shared" si="17"/>
        <v>24.989700043360187</v>
      </c>
      <c r="G100" s="174">
        <f t="shared" si="18"/>
        <v>25.958800173440753</v>
      </c>
      <c r="H100" s="174">
        <f t="shared" si="19"/>
        <v>26.750612633917001</v>
      </c>
      <c r="I100" s="174">
        <f t="shared" si="20"/>
        <v>27.420080530223132</v>
      </c>
      <c r="J100" s="174">
        <f t="shared" si="21"/>
        <v>28</v>
      </c>
      <c r="K100" s="174">
        <f t="shared" si="22"/>
        <v>28.511525224473814</v>
      </c>
      <c r="L100" s="174">
        <f t="shared" si="23"/>
        <v>28.969100130080562</v>
      </c>
      <c r="M100" s="174">
        <f t="shared" si="24"/>
        <v>29.383026981662816</v>
      </c>
      <c r="N100" s="174">
        <f t="shared" si="25"/>
        <v>29.760912590556813</v>
      </c>
      <c r="O100" s="174">
        <f t="shared" si="26"/>
        <v>30.108533653148932</v>
      </c>
      <c r="P100" s="174">
        <f t="shared" si="27"/>
        <v>30.430380486862944</v>
      </c>
      <c r="Q100" s="174">
        <f t="shared" si="28"/>
        <v>30.730012720637376</v>
      </c>
      <c r="R100" s="175">
        <f t="shared" si="29"/>
        <v>31.010299956639813</v>
      </c>
    </row>
    <row r="101" spans="1:18" x14ac:dyDescent="0.25">
      <c r="A101" s="372"/>
      <c r="B101" s="176">
        <v>63</v>
      </c>
      <c r="C101" s="177">
        <v>10</v>
      </c>
      <c r="D101" s="200">
        <f t="shared" si="15"/>
        <v>18.969100130080562</v>
      </c>
      <c r="E101" s="179">
        <f t="shared" si="16"/>
        <v>20.730012720637376</v>
      </c>
      <c r="F101" s="179">
        <f t="shared" si="17"/>
        <v>21.979400086720375</v>
      </c>
      <c r="G101" s="179">
        <f t="shared" si="18"/>
        <v>22.948500216800937</v>
      </c>
      <c r="H101" s="179">
        <f t="shared" si="19"/>
        <v>23.740312677277188</v>
      </c>
      <c r="I101" s="179">
        <f t="shared" si="20"/>
        <v>24.409780573583319</v>
      </c>
      <c r="J101" s="179">
        <f t="shared" si="21"/>
        <v>24.989700043360187</v>
      </c>
      <c r="K101" s="179">
        <f t="shared" si="22"/>
        <v>25.501225267834002</v>
      </c>
      <c r="L101" s="179">
        <f t="shared" si="23"/>
        <v>25.958800173440753</v>
      </c>
      <c r="M101" s="179">
        <f t="shared" si="24"/>
        <v>26.372727025023003</v>
      </c>
      <c r="N101" s="179">
        <f t="shared" si="25"/>
        <v>26.750612633917001</v>
      </c>
      <c r="O101" s="179">
        <f t="shared" si="26"/>
        <v>27.098233696509119</v>
      </c>
      <c r="P101" s="179">
        <f t="shared" si="27"/>
        <v>27.420080530223132</v>
      </c>
      <c r="Q101" s="179">
        <f t="shared" si="28"/>
        <v>27.719712763997563</v>
      </c>
      <c r="R101" s="180">
        <f t="shared" si="29"/>
        <v>28</v>
      </c>
    </row>
    <row r="102" spans="1:18" x14ac:dyDescent="0.25">
      <c r="A102" s="372"/>
      <c r="B102" s="176">
        <v>63</v>
      </c>
      <c r="C102" s="177">
        <v>15</v>
      </c>
      <c r="D102" s="200">
        <f t="shared" si="15"/>
        <v>17.208187539523749</v>
      </c>
      <c r="E102" s="179">
        <f t="shared" si="16"/>
        <v>18.969100130080562</v>
      </c>
      <c r="F102" s="179">
        <f t="shared" si="17"/>
        <v>20.218487496163561</v>
      </c>
      <c r="G102" s="179">
        <f t="shared" si="18"/>
        <v>21.187587626244127</v>
      </c>
      <c r="H102" s="179">
        <f t="shared" si="19"/>
        <v>21.979400086720375</v>
      </c>
      <c r="I102" s="179">
        <f t="shared" si="20"/>
        <v>22.648867983026506</v>
      </c>
      <c r="J102" s="179">
        <f t="shared" si="21"/>
        <v>23.228787452803374</v>
      </c>
      <c r="K102" s="179">
        <f t="shared" si="22"/>
        <v>23.740312677277188</v>
      </c>
      <c r="L102" s="179">
        <f t="shared" si="23"/>
        <v>24.19788758288394</v>
      </c>
      <c r="M102" s="179">
        <f t="shared" si="24"/>
        <v>24.61181443446619</v>
      </c>
      <c r="N102" s="179">
        <f t="shared" si="25"/>
        <v>24.989700043360187</v>
      </c>
      <c r="O102" s="179">
        <f t="shared" si="26"/>
        <v>25.337321105952306</v>
      </c>
      <c r="P102" s="179">
        <f t="shared" si="27"/>
        <v>25.659167939666322</v>
      </c>
      <c r="Q102" s="179">
        <f t="shared" si="28"/>
        <v>25.958800173440753</v>
      </c>
      <c r="R102" s="180">
        <f t="shared" si="29"/>
        <v>26.239087409443187</v>
      </c>
    </row>
    <row r="103" spans="1:18" x14ac:dyDescent="0.25">
      <c r="A103" s="372"/>
      <c r="B103" s="176">
        <v>63</v>
      </c>
      <c r="C103" s="177">
        <v>20</v>
      </c>
      <c r="D103" s="200">
        <f t="shared" si="15"/>
        <v>15.958800173440752</v>
      </c>
      <c r="E103" s="179">
        <f t="shared" si="16"/>
        <v>17.719712763997563</v>
      </c>
      <c r="F103" s="179">
        <f t="shared" si="17"/>
        <v>18.969100130080562</v>
      </c>
      <c r="G103" s="179">
        <f t="shared" si="18"/>
        <v>19.938200260161128</v>
      </c>
      <c r="H103" s="179">
        <f t="shared" si="19"/>
        <v>20.730012720637376</v>
      </c>
      <c r="I103" s="179">
        <f t="shared" si="20"/>
        <v>21.399480616943507</v>
      </c>
      <c r="J103" s="179">
        <f t="shared" si="21"/>
        <v>21.979400086720375</v>
      </c>
      <c r="K103" s="179">
        <f t="shared" si="22"/>
        <v>22.490925311194189</v>
      </c>
      <c r="L103" s="179">
        <f t="shared" si="23"/>
        <v>22.948500216800937</v>
      </c>
      <c r="M103" s="179">
        <f t="shared" si="24"/>
        <v>23.362427068383191</v>
      </c>
      <c r="N103" s="179">
        <f t="shared" si="25"/>
        <v>23.740312677277188</v>
      </c>
      <c r="O103" s="179">
        <f t="shared" si="26"/>
        <v>24.087933739869307</v>
      </c>
      <c r="P103" s="179">
        <f t="shared" si="27"/>
        <v>24.409780573583319</v>
      </c>
      <c r="Q103" s="179">
        <f t="shared" si="28"/>
        <v>24.709412807357751</v>
      </c>
      <c r="R103" s="180">
        <f t="shared" si="29"/>
        <v>24.989700043360187</v>
      </c>
    </row>
    <row r="104" spans="1:18" x14ac:dyDescent="0.25">
      <c r="A104" s="372"/>
      <c r="B104" s="176">
        <v>63</v>
      </c>
      <c r="C104" s="177">
        <v>25</v>
      </c>
      <c r="D104" s="200">
        <f t="shared" si="15"/>
        <v>14.989700043360187</v>
      </c>
      <c r="E104" s="179">
        <f t="shared" si="16"/>
        <v>16.750612633917001</v>
      </c>
      <c r="F104" s="179">
        <f t="shared" si="17"/>
        <v>18</v>
      </c>
      <c r="G104" s="179">
        <f t="shared" si="18"/>
        <v>18.969100130080562</v>
      </c>
      <c r="H104" s="179">
        <f t="shared" si="19"/>
        <v>19.760912590556813</v>
      </c>
      <c r="I104" s="179">
        <f t="shared" si="20"/>
        <v>20.430380486862944</v>
      </c>
      <c r="J104" s="179">
        <f t="shared" si="21"/>
        <v>21.010299956639813</v>
      </c>
      <c r="K104" s="179">
        <f t="shared" si="22"/>
        <v>21.521825181113627</v>
      </c>
      <c r="L104" s="179">
        <f t="shared" si="23"/>
        <v>21.979400086720375</v>
      </c>
      <c r="M104" s="179">
        <f t="shared" si="24"/>
        <v>22.393326938302629</v>
      </c>
      <c r="N104" s="179">
        <f t="shared" si="25"/>
        <v>22.771212547196626</v>
      </c>
      <c r="O104" s="179">
        <f t="shared" si="26"/>
        <v>23.118833609788744</v>
      </c>
      <c r="P104" s="179">
        <f t="shared" si="27"/>
        <v>23.440680443502757</v>
      </c>
      <c r="Q104" s="179">
        <f t="shared" si="28"/>
        <v>23.740312677277188</v>
      </c>
      <c r="R104" s="180">
        <f t="shared" si="29"/>
        <v>24.020599913279625</v>
      </c>
    </row>
    <row r="105" spans="1:18" x14ac:dyDescent="0.25">
      <c r="A105" s="372"/>
      <c r="B105" s="176">
        <v>63</v>
      </c>
      <c r="C105" s="177">
        <v>30</v>
      </c>
      <c r="D105" s="200">
        <f t="shared" si="15"/>
        <v>14.19788758288394</v>
      </c>
      <c r="E105" s="179">
        <f t="shared" si="16"/>
        <v>15.958800173440752</v>
      </c>
      <c r="F105" s="179">
        <f t="shared" si="17"/>
        <v>17.208187539523749</v>
      </c>
      <c r="G105" s="179">
        <f t="shared" si="18"/>
        <v>18.177287669604315</v>
      </c>
      <c r="H105" s="179">
        <f t="shared" si="19"/>
        <v>18.969100130080562</v>
      </c>
      <c r="I105" s="179">
        <f t="shared" si="20"/>
        <v>19.638568026386697</v>
      </c>
      <c r="J105" s="179">
        <f t="shared" si="21"/>
        <v>20.218487496163561</v>
      </c>
      <c r="K105" s="179">
        <f t="shared" si="22"/>
        <v>20.730012720637376</v>
      </c>
      <c r="L105" s="179">
        <f t="shared" si="23"/>
        <v>21.187587626244127</v>
      </c>
      <c r="M105" s="179">
        <f t="shared" si="24"/>
        <v>21.601514477826377</v>
      </c>
      <c r="N105" s="179">
        <f t="shared" si="25"/>
        <v>21.979400086720375</v>
      </c>
      <c r="O105" s="179">
        <f t="shared" si="26"/>
        <v>22.327021149312493</v>
      </c>
      <c r="P105" s="179">
        <f t="shared" si="27"/>
        <v>22.648867983026506</v>
      </c>
      <c r="Q105" s="179">
        <f t="shared" si="28"/>
        <v>22.948500216800937</v>
      </c>
      <c r="R105" s="180">
        <f t="shared" si="29"/>
        <v>23.228787452803374</v>
      </c>
    </row>
    <row r="106" spans="1:18" x14ac:dyDescent="0.25">
      <c r="A106" s="372"/>
      <c r="B106" s="176">
        <v>63</v>
      </c>
      <c r="C106" s="177">
        <v>35</v>
      </c>
      <c r="D106" s="200">
        <f t="shared" si="15"/>
        <v>13.528419686577807</v>
      </c>
      <c r="E106" s="179">
        <f t="shared" si="16"/>
        <v>15.289332277134619</v>
      </c>
      <c r="F106" s="179">
        <f t="shared" si="17"/>
        <v>16.538719643217618</v>
      </c>
      <c r="G106" s="179">
        <f t="shared" si="18"/>
        <v>17.507819773298184</v>
      </c>
      <c r="H106" s="179">
        <f t="shared" si="19"/>
        <v>18.299632233774432</v>
      </c>
      <c r="I106" s="179">
        <f t="shared" si="20"/>
        <v>18.969100130080562</v>
      </c>
      <c r="J106" s="179">
        <f t="shared" si="21"/>
        <v>19.549019599857431</v>
      </c>
      <c r="K106" s="179">
        <f t="shared" si="22"/>
        <v>20.060544824331245</v>
      </c>
      <c r="L106" s="179">
        <f t="shared" si="23"/>
        <v>20.518119729937997</v>
      </c>
      <c r="M106" s="179">
        <f t="shared" si="24"/>
        <v>20.932046581520247</v>
      </c>
      <c r="N106" s="179">
        <f t="shared" si="25"/>
        <v>21.309932190414244</v>
      </c>
      <c r="O106" s="179">
        <f t="shared" si="26"/>
        <v>21.657553253006363</v>
      </c>
      <c r="P106" s="179">
        <f t="shared" si="27"/>
        <v>21.979400086720375</v>
      </c>
      <c r="Q106" s="179">
        <f t="shared" si="28"/>
        <v>22.279032320494807</v>
      </c>
      <c r="R106" s="180">
        <f t="shared" si="29"/>
        <v>22.559319556497243</v>
      </c>
    </row>
    <row r="107" spans="1:18" ht="15.75" thickBot="1" x14ac:dyDescent="0.3">
      <c r="A107" s="373"/>
      <c r="B107" s="201">
        <v>63</v>
      </c>
      <c r="C107" s="202">
        <v>40</v>
      </c>
      <c r="D107" s="203">
        <f t="shared" si="15"/>
        <v>12.948500216800939</v>
      </c>
      <c r="E107" s="182">
        <f t="shared" si="16"/>
        <v>14.709412807357753</v>
      </c>
      <c r="F107" s="182">
        <f t="shared" si="17"/>
        <v>15.958800173440752</v>
      </c>
      <c r="G107" s="182">
        <f t="shared" si="18"/>
        <v>16.927900303521316</v>
      </c>
      <c r="H107" s="182">
        <f t="shared" si="19"/>
        <v>17.719712763997563</v>
      </c>
      <c r="I107" s="182">
        <f t="shared" si="20"/>
        <v>18.389180660303698</v>
      </c>
      <c r="J107" s="182">
        <f t="shared" si="21"/>
        <v>18.969100130080562</v>
      </c>
      <c r="K107" s="182">
        <f t="shared" si="22"/>
        <v>19.480625354554377</v>
      </c>
      <c r="L107" s="182">
        <f t="shared" si="23"/>
        <v>19.938200260161128</v>
      </c>
      <c r="M107" s="182">
        <f t="shared" si="24"/>
        <v>20.352127111743378</v>
      </c>
      <c r="N107" s="182">
        <f t="shared" si="25"/>
        <v>20.730012720637376</v>
      </c>
      <c r="O107" s="182">
        <f t="shared" si="26"/>
        <v>21.077633783229494</v>
      </c>
      <c r="P107" s="182">
        <f t="shared" si="27"/>
        <v>21.399480616943507</v>
      </c>
      <c r="Q107" s="182">
        <f t="shared" si="28"/>
        <v>21.699112850717938</v>
      </c>
      <c r="R107" s="183">
        <f t="shared" si="29"/>
        <v>21.979400086720375</v>
      </c>
    </row>
    <row r="108" spans="1:18" x14ac:dyDescent="0.25">
      <c r="A108" s="374" t="s">
        <v>208</v>
      </c>
      <c r="B108" s="184">
        <v>62</v>
      </c>
      <c r="C108" s="185">
        <v>5</v>
      </c>
      <c r="D108" s="204">
        <f t="shared" si="15"/>
        <v>20.979400086720375</v>
      </c>
      <c r="E108" s="187">
        <f t="shared" si="16"/>
        <v>22.740312677277188</v>
      </c>
      <c r="F108" s="187">
        <f t="shared" si="17"/>
        <v>23.989700043360187</v>
      </c>
      <c r="G108" s="187">
        <f t="shared" si="18"/>
        <v>24.958800173440753</v>
      </c>
      <c r="H108" s="187">
        <f t="shared" si="19"/>
        <v>25.750612633917001</v>
      </c>
      <c r="I108" s="187">
        <f t="shared" si="20"/>
        <v>26.420080530223132</v>
      </c>
      <c r="J108" s="187">
        <f t="shared" si="21"/>
        <v>27</v>
      </c>
      <c r="K108" s="187">
        <f t="shared" si="22"/>
        <v>27.511525224473814</v>
      </c>
      <c r="L108" s="187">
        <f t="shared" si="23"/>
        <v>27.969100130080562</v>
      </c>
      <c r="M108" s="187">
        <f t="shared" si="24"/>
        <v>28.383026981662816</v>
      </c>
      <c r="N108" s="187">
        <f t="shared" si="25"/>
        <v>28.760912590556813</v>
      </c>
      <c r="O108" s="187">
        <f t="shared" si="26"/>
        <v>29.108533653148932</v>
      </c>
      <c r="P108" s="187">
        <f t="shared" si="27"/>
        <v>29.430380486862944</v>
      </c>
      <c r="Q108" s="187">
        <f t="shared" si="28"/>
        <v>29.730012720637376</v>
      </c>
      <c r="R108" s="188">
        <f t="shared" si="29"/>
        <v>30.010299956639813</v>
      </c>
    </row>
    <row r="109" spans="1:18" x14ac:dyDescent="0.25">
      <c r="A109" s="375"/>
      <c r="B109" s="189">
        <v>62</v>
      </c>
      <c r="C109" s="190">
        <v>10</v>
      </c>
      <c r="D109" s="205">
        <f t="shared" si="15"/>
        <v>17.969100130080562</v>
      </c>
      <c r="E109" s="192">
        <f t="shared" si="16"/>
        <v>19.730012720637376</v>
      </c>
      <c r="F109" s="192">
        <f t="shared" si="17"/>
        <v>20.979400086720375</v>
      </c>
      <c r="G109" s="192">
        <f t="shared" si="18"/>
        <v>21.948500216800937</v>
      </c>
      <c r="H109" s="192">
        <f t="shared" si="19"/>
        <v>22.740312677277188</v>
      </c>
      <c r="I109" s="192">
        <f t="shared" si="20"/>
        <v>23.409780573583319</v>
      </c>
      <c r="J109" s="192">
        <f t="shared" si="21"/>
        <v>23.989700043360187</v>
      </c>
      <c r="K109" s="192">
        <f t="shared" si="22"/>
        <v>24.501225267834002</v>
      </c>
      <c r="L109" s="192">
        <f t="shared" si="23"/>
        <v>24.958800173440753</v>
      </c>
      <c r="M109" s="192">
        <f t="shared" si="24"/>
        <v>25.372727025023003</v>
      </c>
      <c r="N109" s="192">
        <f t="shared" si="25"/>
        <v>25.750612633917001</v>
      </c>
      <c r="O109" s="192">
        <f t="shared" si="26"/>
        <v>26.098233696509119</v>
      </c>
      <c r="P109" s="192">
        <f t="shared" si="27"/>
        <v>26.420080530223132</v>
      </c>
      <c r="Q109" s="192">
        <f t="shared" si="28"/>
        <v>26.719712763997563</v>
      </c>
      <c r="R109" s="193">
        <f t="shared" si="29"/>
        <v>27</v>
      </c>
    </row>
    <row r="110" spans="1:18" x14ac:dyDescent="0.25">
      <c r="A110" s="375"/>
      <c r="B110" s="189">
        <v>62</v>
      </c>
      <c r="C110" s="190">
        <v>15</v>
      </c>
      <c r="D110" s="205">
        <f t="shared" si="15"/>
        <v>16.208187539523749</v>
      </c>
      <c r="E110" s="192">
        <f t="shared" si="16"/>
        <v>17.969100130080562</v>
      </c>
      <c r="F110" s="192">
        <f t="shared" si="17"/>
        <v>19.218487496163561</v>
      </c>
      <c r="G110" s="192">
        <f t="shared" si="18"/>
        <v>20.187587626244127</v>
      </c>
      <c r="H110" s="192">
        <f t="shared" si="19"/>
        <v>20.979400086720375</v>
      </c>
      <c r="I110" s="192">
        <f t="shared" si="20"/>
        <v>21.648867983026506</v>
      </c>
      <c r="J110" s="192">
        <f t="shared" si="21"/>
        <v>22.228787452803374</v>
      </c>
      <c r="K110" s="192">
        <f t="shared" si="22"/>
        <v>22.740312677277188</v>
      </c>
      <c r="L110" s="192">
        <f t="shared" si="23"/>
        <v>23.19788758288394</v>
      </c>
      <c r="M110" s="192">
        <f t="shared" si="24"/>
        <v>23.61181443446619</v>
      </c>
      <c r="N110" s="192">
        <f t="shared" si="25"/>
        <v>23.989700043360187</v>
      </c>
      <c r="O110" s="192">
        <f t="shared" si="26"/>
        <v>24.337321105952306</v>
      </c>
      <c r="P110" s="192">
        <f t="shared" si="27"/>
        <v>24.659167939666322</v>
      </c>
      <c r="Q110" s="192">
        <f t="shared" si="28"/>
        <v>24.958800173440753</v>
      </c>
      <c r="R110" s="193">
        <f t="shared" si="29"/>
        <v>25.239087409443187</v>
      </c>
    </row>
    <row r="111" spans="1:18" x14ac:dyDescent="0.25">
      <c r="A111" s="375"/>
      <c r="B111" s="189">
        <v>62</v>
      </c>
      <c r="C111" s="190">
        <v>20</v>
      </c>
      <c r="D111" s="205">
        <f t="shared" si="15"/>
        <v>14.958800173440752</v>
      </c>
      <c r="E111" s="192">
        <f t="shared" si="16"/>
        <v>16.719712763997563</v>
      </c>
      <c r="F111" s="192">
        <f t="shared" si="17"/>
        <v>17.969100130080562</v>
      </c>
      <c r="G111" s="192">
        <f t="shared" si="18"/>
        <v>18.938200260161128</v>
      </c>
      <c r="H111" s="192">
        <f t="shared" si="19"/>
        <v>19.730012720637376</v>
      </c>
      <c r="I111" s="192">
        <f t="shared" si="20"/>
        <v>20.399480616943507</v>
      </c>
      <c r="J111" s="192">
        <f t="shared" si="21"/>
        <v>20.979400086720375</v>
      </c>
      <c r="K111" s="192">
        <f t="shared" si="22"/>
        <v>21.490925311194189</v>
      </c>
      <c r="L111" s="192">
        <f t="shared" si="23"/>
        <v>21.948500216800937</v>
      </c>
      <c r="M111" s="192">
        <f t="shared" si="24"/>
        <v>22.362427068383191</v>
      </c>
      <c r="N111" s="192">
        <f t="shared" si="25"/>
        <v>22.740312677277188</v>
      </c>
      <c r="O111" s="192">
        <f t="shared" si="26"/>
        <v>23.087933739869307</v>
      </c>
      <c r="P111" s="192">
        <f t="shared" si="27"/>
        <v>23.409780573583319</v>
      </c>
      <c r="Q111" s="192">
        <f t="shared" si="28"/>
        <v>23.709412807357751</v>
      </c>
      <c r="R111" s="193">
        <f t="shared" si="29"/>
        <v>23.989700043360187</v>
      </c>
    </row>
    <row r="112" spans="1:18" x14ac:dyDescent="0.25">
      <c r="A112" s="375"/>
      <c r="B112" s="189">
        <v>62</v>
      </c>
      <c r="C112" s="190">
        <v>25</v>
      </c>
      <c r="D112" s="205">
        <f t="shared" si="15"/>
        <v>13.989700043360187</v>
      </c>
      <c r="E112" s="192">
        <f t="shared" si="16"/>
        <v>15.750612633917001</v>
      </c>
      <c r="F112" s="192">
        <f t="shared" si="17"/>
        <v>17</v>
      </c>
      <c r="G112" s="192">
        <f t="shared" si="18"/>
        <v>17.969100130080562</v>
      </c>
      <c r="H112" s="192">
        <f t="shared" si="19"/>
        <v>18.760912590556813</v>
      </c>
      <c r="I112" s="192">
        <f t="shared" si="20"/>
        <v>19.430380486862944</v>
      </c>
      <c r="J112" s="192">
        <f t="shared" si="21"/>
        <v>20.010299956639813</v>
      </c>
      <c r="K112" s="192">
        <f t="shared" si="22"/>
        <v>20.521825181113627</v>
      </c>
      <c r="L112" s="192">
        <f t="shared" si="23"/>
        <v>20.979400086720375</v>
      </c>
      <c r="M112" s="192">
        <f t="shared" si="24"/>
        <v>21.393326938302629</v>
      </c>
      <c r="N112" s="192">
        <f t="shared" si="25"/>
        <v>21.771212547196626</v>
      </c>
      <c r="O112" s="192">
        <f t="shared" si="26"/>
        <v>22.118833609788744</v>
      </c>
      <c r="P112" s="192">
        <f t="shared" si="27"/>
        <v>22.440680443502757</v>
      </c>
      <c r="Q112" s="192">
        <f t="shared" si="28"/>
        <v>22.740312677277188</v>
      </c>
      <c r="R112" s="193">
        <f t="shared" si="29"/>
        <v>23.020599913279625</v>
      </c>
    </row>
    <row r="113" spans="1:18" x14ac:dyDescent="0.25">
      <c r="A113" s="375"/>
      <c r="B113" s="189">
        <v>62</v>
      </c>
      <c r="C113" s="190">
        <v>30</v>
      </c>
      <c r="D113" s="205">
        <f t="shared" si="15"/>
        <v>13.19788758288394</v>
      </c>
      <c r="E113" s="192">
        <f t="shared" si="16"/>
        <v>14.958800173440752</v>
      </c>
      <c r="F113" s="192">
        <f t="shared" si="17"/>
        <v>16.208187539523749</v>
      </c>
      <c r="G113" s="192">
        <f t="shared" si="18"/>
        <v>17.177287669604315</v>
      </c>
      <c r="H113" s="192">
        <f t="shared" si="19"/>
        <v>17.969100130080562</v>
      </c>
      <c r="I113" s="192">
        <f t="shared" si="20"/>
        <v>18.638568026386697</v>
      </c>
      <c r="J113" s="192">
        <f t="shared" si="21"/>
        <v>19.218487496163561</v>
      </c>
      <c r="K113" s="192">
        <f t="shared" si="22"/>
        <v>19.730012720637376</v>
      </c>
      <c r="L113" s="192">
        <f t="shared" si="23"/>
        <v>20.187587626244127</v>
      </c>
      <c r="M113" s="192">
        <f t="shared" si="24"/>
        <v>20.601514477826377</v>
      </c>
      <c r="N113" s="192">
        <f t="shared" si="25"/>
        <v>20.979400086720375</v>
      </c>
      <c r="O113" s="192">
        <f t="shared" si="26"/>
        <v>21.327021149312493</v>
      </c>
      <c r="P113" s="192">
        <f t="shared" si="27"/>
        <v>21.648867983026506</v>
      </c>
      <c r="Q113" s="192">
        <f t="shared" si="28"/>
        <v>21.948500216800937</v>
      </c>
      <c r="R113" s="193">
        <f t="shared" si="29"/>
        <v>22.228787452803374</v>
      </c>
    </row>
    <row r="114" spans="1:18" x14ac:dyDescent="0.25">
      <c r="A114" s="375"/>
      <c r="B114" s="189">
        <v>62</v>
      </c>
      <c r="C114" s="190">
        <v>35</v>
      </c>
      <c r="D114" s="205">
        <f t="shared" si="15"/>
        <v>12.528419686577807</v>
      </c>
      <c r="E114" s="192">
        <f t="shared" si="16"/>
        <v>14.289332277134619</v>
      </c>
      <c r="F114" s="192">
        <f t="shared" si="17"/>
        <v>15.53871964321762</v>
      </c>
      <c r="G114" s="192">
        <f t="shared" si="18"/>
        <v>16.507819773298184</v>
      </c>
      <c r="H114" s="192">
        <f t="shared" si="19"/>
        <v>17.299632233774432</v>
      </c>
      <c r="I114" s="192">
        <f t="shared" si="20"/>
        <v>17.969100130080562</v>
      </c>
      <c r="J114" s="192">
        <f t="shared" si="21"/>
        <v>18.549019599857431</v>
      </c>
      <c r="K114" s="192">
        <f t="shared" si="22"/>
        <v>19.060544824331245</v>
      </c>
      <c r="L114" s="192">
        <f t="shared" si="23"/>
        <v>19.518119729937997</v>
      </c>
      <c r="M114" s="192">
        <f t="shared" si="24"/>
        <v>19.932046581520247</v>
      </c>
      <c r="N114" s="192">
        <f t="shared" si="25"/>
        <v>20.309932190414244</v>
      </c>
      <c r="O114" s="192">
        <f t="shared" si="26"/>
        <v>20.657553253006363</v>
      </c>
      <c r="P114" s="192">
        <f t="shared" si="27"/>
        <v>20.979400086720375</v>
      </c>
      <c r="Q114" s="192">
        <f t="shared" si="28"/>
        <v>21.279032320494807</v>
      </c>
      <c r="R114" s="193">
        <f t="shared" si="29"/>
        <v>21.559319556497243</v>
      </c>
    </row>
    <row r="115" spans="1:18" ht="15.75" thickBot="1" x14ac:dyDescent="0.3">
      <c r="A115" s="376"/>
      <c r="B115" s="194">
        <v>62</v>
      </c>
      <c r="C115" s="195">
        <v>40</v>
      </c>
      <c r="D115" s="206">
        <f t="shared" si="15"/>
        <v>11.948500216800939</v>
      </c>
      <c r="E115" s="197">
        <f t="shared" si="16"/>
        <v>13.709412807357753</v>
      </c>
      <c r="F115" s="197">
        <f t="shared" si="17"/>
        <v>14.958800173440752</v>
      </c>
      <c r="G115" s="197">
        <f t="shared" si="18"/>
        <v>15.927900303521316</v>
      </c>
      <c r="H115" s="197">
        <f t="shared" si="19"/>
        <v>16.719712763997563</v>
      </c>
      <c r="I115" s="197">
        <f t="shared" si="20"/>
        <v>17.389180660303698</v>
      </c>
      <c r="J115" s="197">
        <f t="shared" si="21"/>
        <v>17.969100130080562</v>
      </c>
      <c r="K115" s="197">
        <f t="shared" si="22"/>
        <v>18.480625354554377</v>
      </c>
      <c r="L115" s="197">
        <f t="shared" si="23"/>
        <v>18.938200260161128</v>
      </c>
      <c r="M115" s="197">
        <f t="shared" si="24"/>
        <v>19.352127111743378</v>
      </c>
      <c r="N115" s="197">
        <f t="shared" si="25"/>
        <v>19.730012720637376</v>
      </c>
      <c r="O115" s="197">
        <f t="shared" si="26"/>
        <v>20.077633783229494</v>
      </c>
      <c r="P115" s="197">
        <f t="shared" si="27"/>
        <v>20.399480616943507</v>
      </c>
      <c r="Q115" s="197">
        <f t="shared" si="28"/>
        <v>20.699112850717938</v>
      </c>
      <c r="R115" s="198">
        <f t="shared" si="29"/>
        <v>20.979400086720375</v>
      </c>
    </row>
    <row r="116" spans="1:18" x14ac:dyDescent="0.25">
      <c r="A116" s="371" t="s">
        <v>209</v>
      </c>
      <c r="B116" s="171">
        <v>61</v>
      </c>
      <c r="C116" s="172">
        <v>5</v>
      </c>
      <c r="D116" s="199">
        <f t="shared" si="15"/>
        <v>19.979400086720375</v>
      </c>
      <c r="E116" s="174">
        <f t="shared" si="16"/>
        <v>21.740312677277188</v>
      </c>
      <c r="F116" s="174">
        <f t="shared" si="17"/>
        <v>22.989700043360187</v>
      </c>
      <c r="G116" s="174">
        <f t="shared" si="18"/>
        <v>23.958800173440753</v>
      </c>
      <c r="H116" s="174">
        <f t="shared" si="19"/>
        <v>24.750612633917001</v>
      </c>
      <c r="I116" s="174">
        <f t="shared" si="20"/>
        <v>25.420080530223132</v>
      </c>
      <c r="J116" s="174">
        <f t="shared" si="21"/>
        <v>26</v>
      </c>
      <c r="K116" s="174">
        <f t="shared" si="22"/>
        <v>26.511525224473814</v>
      </c>
      <c r="L116" s="174">
        <f t="shared" si="23"/>
        <v>26.969100130080562</v>
      </c>
      <c r="M116" s="174">
        <f t="shared" si="24"/>
        <v>27.383026981662816</v>
      </c>
      <c r="N116" s="174">
        <f t="shared" si="25"/>
        <v>27.760912590556813</v>
      </c>
      <c r="O116" s="174">
        <f t="shared" si="26"/>
        <v>28.108533653148932</v>
      </c>
      <c r="P116" s="174">
        <f t="shared" si="27"/>
        <v>28.430380486862944</v>
      </c>
      <c r="Q116" s="174">
        <f t="shared" si="28"/>
        <v>28.730012720637376</v>
      </c>
      <c r="R116" s="175">
        <f t="shared" si="29"/>
        <v>29.010299956639813</v>
      </c>
    </row>
    <row r="117" spans="1:18" x14ac:dyDescent="0.25">
      <c r="A117" s="372"/>
      <c r="B117" s="176">
        <v>61</v>
      </c>
      <c r="C117" s="177">
        <v>10</v>
      </c>
      <c r="D117" s="200">
        <f t="shared" si="15"/>
        <v>16.969100130080562</v>
      </c>
      <c r="E117" s="179">
        <f t="shared" si="16"/>
        <v>18.730012720637376</v>
      </c>
      <c r="F117" s="179">
        <f t="shared" si="17"/>
        <v>19.979400086720375</v>
      </c>
      <c r="G117" s="179">
        <f t="shared" si="18"/>
        <v>20.948500216800937</v>
      </c>
      <c r="H117" s="179">
        <f t="shared" si="19"/>
        <v>21.740312677277188</v>
      </c>
      <c r="I117" s="179">
        <f t="shared" si="20"/>
        <v>22.409780573583319</v>
      </c>
      <c r="J117" s="179">
        <f t="shared" si="21"/>
        <v>22.989700043360187</v>
      </c>
      <c r="K117" s="179">
        <f t="shared" si="22"/>
        <v>23.501225267834002</v>
      </c>
      <c r="L117" s="179">
        <f t="shared" si="23"/>
        <v>23.958800173440753</v>
      </c>
      <c r="M117" s="179">
        <f t="shared" si="24"/>
        <v>24.372727025023003</v>
      </c>
      <c r="N117" s="179">
        <f t="shared" si="25"/>
        <v>24.750612633917001</v>
      </c>
      <c r="O117" s="179">
        <f t="shared" si="26"/>
        <v>25.098233696509119</v>
      </c>
      <c r="P117" s="179">
        <f t="shared" si="27"/>
        <v>25.420080530223132</v>
      </c>
      <c r="Q117" s="179">
        <f t="shared" si="28"/>
        <v>25.719712763997563</v>
      </c>
      <c r="R117" s="180">
        <f t="shared" si="29"/>
        <v>26</v>
      </c>
    </row>
    <row r="118" spans="1:18" x14ac:dyDescent="0.25">
      <c r="A118" s="372"/>
      <c r="B118" s="176">
        <v>61</v>
      </c>
      <c r="C118" s="177">
        <v>15</v>
      </c>
      <c r="D118" s="200">
        <f t="shared" si="15"/>
        <v>15.208187539523751</v>
      </c>
      <c r="E118" s="179">
        <f t="shared" si="16"/>
        <v>16.969100130080562</v>
      </c>
      <c r="F118" s="179">
        <f t="shared" si="17"/>
        <v>18.218487496163561</v>
      </c>
      <c r="G118" s="179">
        <f t="shared" si="18"/>
        <v>19.187587626244127</v>
      </c>
      <c r="H118" s="179">
        <f t="shared" si="19"/>
        <v>19.979400086720375</v>
      </c>
      <c r="I118" s="179">
        <f t="shared" si="20"/>
        <v>20.648867983026506</v>
      </c>
      <c r="J118" s="179">
        <f t="shared" si="21"/>
        <v>21.228787452803374</v>
      </c>
      <c r="K118" s="179">
        <f t="shared" si="22"/>
        <v>21.740312677277188</v>
      </c>
      <c r="L118" s="179">
        <f t="shared" si="23"/>
        <v>22.19788758288394</v>
      </c>
      <c r="M118" s="179">
        <f t="shared" si="24"/>
        <v>22.61181443446619</v>
      </c>
      <c r="N118" s="179">
        <f t="shared" si="25"/>
        <v>22.989700043360187</v>
      </c>
      <c r="O118" s="179">
        <f t="shared" si="26"/>
        <v>23.337321105952306</v>
      </c>
      <c r="P118" s="179">
        <f t="shared" si="27"/>
        <v>23.659167939666322</v>
      </c>
      <c r="Q118" s="179">
        <f t="shared" si="28"/>
        <v>23.958800173440753</v>
      </c>
      <c r="R118" s="180">
        <f t="shared" si="29"/>
        <v>24.239087409443187</v>
      </c>
    </row>
    <row r="119" spans="1:18" x14ac:dyDescent="0.25">
      <c r="A119" s="372"/>
      <c r="B119" s="176">
        <v>61</v>
      </c>
      <c r="C119" s="177">
        <v>20</v>
      </c>
      <c r="D119" s="200">
        <f t="shared" si="15"/>
        <v>13.958800173440752</v>
      </c>
      <c r="E119" s="179">
        <f t="shared" si="16"/>
        <v>15.719712763997565</v>
      </c>
      <c r="F119" s="179">
        <f t="shared" si="17"/>
        <v>16.969100130080562</v>
      </c>
      <c r="G119" s="179">
        <f t="shared" si="18"/>
        <v>17.938200260161128</v>
      </c>
      <c r="H119" s="179">
        <f t="shared" si="19"/>
        <v>18.730012720637376</v>
      </c>
      <c r="I119" s="179">
        <f t="shared" si="20"/>
        <v>19.399480616943507</v>
      </c>
      <c r="J119" s="179">
        <f t="shared" si="21"/>
        <v>19.979400086720375</v>
      </c>
      <c r="K119" s="179">
        <f t="shared" si="22"/>
        <v>20.490925311194189</v>
      </c>
      <c r="L119" s="179">
        <f t="shared" si="23"/>
        <v>20.948500216800937</v>
      </c>
      <c r="M119" s="179">
        <f t="shared" si="24"/>
        <v>21.362427068383191</v>
      </c>
      <c r="N119" s="179">
        <f t="shared" si="25"/>
        <v>21.740312677277188</v>
      </c>
      <c r="O119" s="179">
        <f t="shared" si="26"/>
        <v>22.087933739869307</v>
      </c>
      <c r="P119" s="179">
        <f t="shared" si="27"/>
        <v>22.409780573583319</v>
      </c>
      <c r="Q119" s="179">
        <f t="shared" si="28"/>
        <v>22.709412807357751</v>
      </c>
      <c r="R119" s="180">
        <f t="shared" si="29"/>
        <v>22.989700043360187</v>
      </c>
    </row>
    <row r="120" spans="1:18" x14ac:dyDescent="0.25">
      <c r="A120" s="372"/>
      <c r="B120" s="176">
        <v>61</v>
      </c>
      <c r="C120" s="177">
        <v>25</v>
      </c>
      <c r="D120" s="200">
        <f t="shared" si="15"/>
        <v>12.989700043360187</v>
      </c>
      <c r="E120" s="179">
        <f t="shared" si="16"/>
        <v>14.750612633917001</v>
      </c>
      <c r="F120" s="179">
        <f t="shared" si="17"/>
        <v>16</v>
      </c>
      <c r="G120" s="179">
        <f t="shared" si="18"/>
        <v>16.969100130080562</v>
      </c>
      <c r="H120" s="179">
        <f t="shared" si="19"/>
        <v>17.760912590556813</v>
      </c>
      <c r="I120" s="179">
        <f t="shared" si="20"/>
        <v>18.430380486862944</v>
      </c>
      <c r="J120" s="179">
        <f t="shared" si="21"/>
        <v>19.010299956639813</v>
      </c>
      <c r="K120" s="179">
        <f t="shared" si="22"/>
        <v>19.521825181113627</v>
      </c>
      <c r="L120" s="179">
        <f t="shared" si="23"/>
        <v>19.979400086720375</v>
      </c>
      <c r="M120" s="179">
        <f t="shared" si="24"/>
        <v>20.393326938302629</v>
      </c>
      <c r="N120" s="179">
        <f t="shared" si="25"/>
        <v>20.771212547196626</v>
      </c>
      <c r="O120" s="179">
        <f t="shared" si="26"/>
        <v>21.118833609788744</v>
      </c>
      <c r="P120" s="179">
        <f t="shared" si="27"/>
        <v>21.440680443502757</v>
      </c>
      <c r="Q120" s="179">
        <f t="shared" si="28"/>
        <v>21.740312677277188</v>
      </c>
      <c r="R120" s="180">
        <f t="shared" si="29"/>
        <v>22.020599913279625</v>
      </c>
    </row>
    <row r="121" spans="1:18" x14ac:dyDescent="0.25">
      <c r="A121" s="372"/>
      <c r="B121" s="176">
        <v>61</v>
      </c>
      <c r="C121" s="177">
        <v>30</v>
      </c>
      <c r="D121" s="200">
        <f t="shared" si="15"/>
        <v>12.19788758288394</v>
      </c>
      <c r="E121" s="179">
        <f t="shared" si="16"/>
        <v>13.958800173440752</v>
      </c>
      <c r="F121" s="179">
        <f t="shared" si="17"/>
        <v>15.208187539523751</v>
      </c>
      <c r="G121" s="179">
        <f t="shared" si="18"/>
        <v>16.177287669604315</v>
      </c>
      <c r="H121" s="179">
        <f t="shared" si="19"/>
        <v>16.969100130080562</v>
      </c>
      <c r="I121" s="179">
        <f t="shared" si="20"/>
        <v>17.638568026386697</v>
      </c>
      <c r="J121" s="179">
        <f t="shared" si="21"/>
        <v>18.218487496163561</v>
      </c>
      <c r="K121" s="179">
        <f t="shared" si="22"/>
        <v>18.730012720637376</v>
      </c>
      <c r="L121" s="179">
        <f t="shared" si="23"/>
        <v>19.187587626244127</v>
      </c>
      <c r="M121" s="179">
        <f t="shared" si="24"/>
        <v>19.601514477826377</v>
      </c>
      <c r="N121" s="179">
        <f t="shared" si="25"/>
        <v>19.979400086720375</v>
      </c>
      <c r="O121" s="179">
        <f t="shared" si="26"/>
        <v>20.327021149312493</v>
      </c>
      <c r="P121" s="179">
        <f t="shared" si="27"/>
        <v>20.648867983026506</v>
      </c>
      <c r="Q121" s="179">
        <f t="shared" si="28"/>
        <v>20.948500216800937</v>
      </c>
      <c r="R121" s="180">
        <f t="shared" si="29"/>
        <v>21.228787452803374</v>
      </c>
    </row>
    <row r="122" spans="1:18" x14ac:dyDescent="0.25">
      <c r="A122" s="372"/>
      <c r="B122" s="176">
        <v>61</v>
      </c>
      <c r="C122" s="177">
        <v>35</v>
      </c>
      <c r="D122" s="200">
        <f t="shared" si="15"/>
        <v>11.528419686577807</v>
      </c>
      <c r="E122" s="179">
        <f t="shared" si="16"/>
        <v>13.289332277134619</v>
      </c>
      <c r="F122" s="179">
        <f t="shared" si="17"/>
        <v>14.53871964321762</v>
      </c>
      <c r="G122" s="179">
        <f t="shared" si="18"/>
        <v>15.507819773298184</v>
      </c>
      <c r="H122" s="179">
        <f t="shared" si="19"/>
        <v>16.299632233774432</v>
      </c>
      <c r="I122" s="179">
        <f t="shared" si="20"/>
        <v>16.969100130080562</v>
      </c>
      <c r="J122" s="179">
        <f t="shared" si="21"/>
        <v>17.549019599857431</v>
      </c>
      <c r="K122" s="179">
        <f t="shared" si="22"/>
        <v>18.060544824331245</v>
      </c>
      <c r="L122" s="179">
        <f t="shared" si="23"/>
        <v>18.518119729937997</v>
      </c>
      <c r="M122" s="179">
        <f t="shared" si="24"/>
        <v>18.932046581520247</v>
      </c>
      <c r="N122" s="179">
        <f t="shared" si="25"/>
        <v>19.309932190414244</v>
      </c>
      <c r="O122" s="179">
        <f t="shared" si="26"/>
        <v>19.657553253006363</v>
      </c>
      <c r="P122" s="179">
        <f t="shared" si="27"/>
        <v>19.979400086720375</v>
      </c>
      <c r="Q122" s="179">
        <f t="shared" si="28"/>
        <v>20.279032320494807</v>
      </c>
      <c r="R122" s="180">
        <f t="shared" si="29"/>
        <v>20.559319556497243</v>
      </c>
    </row>
    <row r="123" spans="1:18" ht="15.75" thickBot="1" x14ac:dyDescent="0.3">
      <c r="A123" s="373"/>
      <c r="B123" s="201">
        <v>61</v>
      </c>
      <c r="C123" s="202">
        <v>40</v>
      </c>
      <c r="D123" s="203">
        <f t="shared" si="15"/>
        <v>10.948500216800939</v>
      </c>
      <c r="E123" s="182">
        <f t="shared" si="16"/>
        <v>12.709412807357753</v>
      </c>
      <c r="F123" s="182">
        <f t="shared" si="17"/>
        <v>13.958800173440752</v>
      </c>
      <c r="G123" s="182">
        <f t="shared" si="18"/>
        <v>14.927900303521316</v>
      </c>
      <c r="H123" s="182">
        <f t="shared" si="19"/>
        <v>15.719712763997565</v>
      </c>
      <c r="I123" s="182">
        <f t="shared" si="20"/>
        <v>16.389180660303698</v>
      </c>
      <c r="J123" s="182">
        <f t="shared" si="21"/>
        <v>16.969100130080562</v>
      </c>
      <c r="K123" s="182">
        <f t="shared" si="22"/>
        <v>17.480625354554377</v>
      </c>
      <c r="L123" s="182">
        <f t="shared" si="23"/>
        <v>17.938200260161128</v>
      </c>
      <c r="M123" s="182">
        <f t="shared" si="24"/>
        <v>18.352127111743378</v>
      </c>
      <c r="N123" s="182">
        <f t="shared" si="25"/>
        <v>18.730012720637376</v>
      </c>
      <c r="O123" s="182">
        <f t="shared" si="26"/>
        <v>19.077633783229494</v>
      </c>
      <c r="P123" s="182">
        <f t="shared" si="27"/>
        <v>19.399480616943507</v>
      </c>
      <c r="Q123" s="182">
        <f t="shared" si="28"/>
        <v>19.699112850717938</v>
      </c>
      <c r="R123" s="183">
        <f t="shared" si="29"/>
        <v>19.979400086720375</v>
      </c>
    </row>
    <row r="124" spans="1:18" x14ac:dyDescent="0.25">
      <c r="A124" s="374" t="s">
        <v>210</v>
      </c>
      <c r="B124" s="184">
        <v>60</v>
      </c>
      <c r="C124" s="185">
        <v>5</v>
      </c>
      <c r="D124" s="204">
        <f t="shared" si="15"/>
        <v>18.979400086720375</v>
      </c>
      <c r="E124" s="187">
        <f t="shared" si="16"/>
        <v>20.740312677277188</v>
      </c>
      <c r="F124" s="187">
        <f t="shared" si="17"/>
        <v>21.989700043360187</v>
      </c>
      <c r="G124" s="187">
        <f t="shared" si="18"/>
        <v>22.958800173440753</v>
      </c>
      <c r="H124" s="187">
        <f t="shared" si="19"/>
        <v>23.750612633917001</v>
      </c>
      <c r="I124" s="187">
        <f t="shared" si="20"/>
        <v>24.420080530223132</v>
      </c>
      <c r="J124" s="187">
        <f t="shared" si="21"/>
        <v>25</v>
      </c>
      <c r="K124" s="187">
        <f t="shared" si="22"/>
        <v>25.511525224473814</v>
      </c>
      <c r="L124" s="187">
        <f t="shared" si="23"/>
        <v>25.969100130080562</v>
      </c>
      <c r="M124" s="187">
        <f t="shared" si="24"/>
        <v>26.383026981662816</v>
      </c>
      <c r="N124" s="187">
        <f t="shared" si="25"/>
        <v>26.760912590556813</v>
      </c>
      <c r="O124" s="187">
        <f t="shared" si="26"/>
        <v>27.108533653148932</v>
      </c>
      <c r="P124" s="187">
        <f t="shared" si="27"/>
        <v>27.430380486862944</v>
      </c>
      <c r="Q124" s="187">
        <f t="shared" si="28"/>
        <v>27.730012720637376</v>
      </c>
      <c r="R124" s="188">
        <f t="shared" si="29"/>
        <v>28.010299956639813</v>
      </c>
    </row>
    <row r="125" spans="1:18" x14ac:dyDescent="0.25">
      <c r="A125" s="375"/>
      <c r="B125" s="189">
        <v>60</v>
      </c>
      <c r="C125" s="190">
        <v>10</v>
      </c>
      <c r="D125" s="205">
        <f t="shared" si="15"/>
        <v>15.969100130080564</v>
      </c>
      <c r="E125" s="192">
        <f t="shared" si="16"/>
        <v>17.730012720637376</v>
      </c>
      <c r="F125" s="192">
        <f t="shared" si="17"/>
        <v>18.979400086720375</v>
      </c>
      <c r="G125" s="192">
        <f t="shared" si="18"/>
        <v>19.948500216800937</v>
      </c>
      <c r="H125" s="192">
        <f t="shared" si="19"/>
        <v>20.740312677277188</v>
      </c>
      <c r="I125" s="192">
        <f t="shared" si="20"/>
        <v>21.409780573583319</v>
      </c>
      <c r="J125" s="192">
        <f t="shared" si="21"/>
        <v>21.989700043360187</v>
      </c>
      <c r="K125" s="192">
        <f t="shared" si="22"/>
        <v>22.501225267834002</v>
      </c>
      <c r="L125" s="192">
        <f t="shared" si="23"/>
        <v>22.958800173440753</v>
      </c>
      <c r="M125" s="192">
        <f t="shared" si="24"/>
        <v>23.372727025023003</v>
      </c>
      <c r="N125" s="192">
        <f t="shared" si="25"/>
        <v>23.750612633917001</v>
      </c>
      <c r="O125" s="192">
        <f t="shared" si="26"/>
        <v>24.098233696509119</v>
      </c>
      <c r="P125" s="192">
        <f t="shared" si="27"/>
        <v>24.420080530223132</v>
      </c>
      <c r="Q125" s="192">
        <f t="shared" si="28"/>
        <v>24.719712763997563</v>
      </c>
      <c r="R125" s="193">
        <f t="shared" si="29"/>
        <v>25</v>
      </c>
    </row>
    <row r="126" spans="1:18" x14ac:dyDescent="0.25">
      <c r="A126" s="375"/>
      <c r="B126" s="189">
        <v>60</v>
      </c>
      <c r="C126" s="190">
        <v>15</v>
      </c>
      <c r="D126" s="205">
        <f t="shared" si="15"/>
        <v>14.208187539523751</v>
      </c>
      <c r="E126" s="192">
        <f t="shared" si="16"/>
        <v>15.969100130080564</v>
      </c>
      <c r="F126" s="192">
        <f t="shared" si="17"/>
        <v>17.218487496163561</v>
      </c>
      <c r="G126" s="192">
        <f t="shared" si="18"/>
        <v>18.187587626244127</v>
      </c>
      <c r="H126" s="192">
        <f t="shared" si="19"/>
        <v>18.979400086720375</v>
      </c>
      <c r="I126" s="192">
        <f t="shared" si="20"/>
        <v>19.648867983026506</v>
      </c>
      <c r="J126" s="192">
        <f t="shared" si="21"/>
        <v>20.228787452803374</v>
      </c>
      <c r="K126" s="192">
        <f t="shared" si="22"/>
        <v>20.740312677277188</v>
      </c>
      <c r="L126" s="192">
        <f t="shared" si="23"/>
        <v>21.19788758288394</v>
      </c>
      <c r="M126" s="192">
        <f t="shared" si="24"/>
        <v>21.61181443446619</v>
      </c>
      <c r="N126" s="192">
        <f t="shared" si="25"/>
        <v>21.989700043360187</v>
      </c>
      <c r="O126" s="192">
        <f t="shared" si="26"/>
        <v>22.337321105952306</v>
      </c>
      <c r="P126" s="192">
        <f t="shared" si="27"/>
        <v>22.659167939666322</v>
      </c>
      <c r="Q126" s="192">
        <f t="shared" si="28"/>
        <v>22.958800173440753</v>
      </c>
      <c r="R126" s="193">
        <f t="shared" si="29"/>
        <v>23.239087409443187</v>
      </c>
    </row>
    <row r="127" spans="1:18" x14ac:dyDescent="0.25">
      <c r="A127" s="375"/>
      <c r="B127" s="189">
        <v>60</v>
      </c>
      <c r="C127" s="190">
        <v>20</v>
      </c>
      <c r="D127" s="205">
        <f t="shared" si="15"/>
        <v>12.958800173440752</v>
      </c>
      <c r="E127" s="192">
        <f t="shared" si="16"/>
        <v>14.719712763997565</v>
      </c>
      <c r="F127" s="192">
        <f t="shared" si="17"/>
        <v>15.969100130080564</v>
      </c>
      <c r="G127" s="192">
        <f t="shared" si="18"/>
        <v>16.938200260161128</v>
      </c>
      <c r="H127" s="192">
        <f t="shared" si="19"/>
        <v>17.730012720637376</v>
      </c>
      <c r="I127" s="192">
        <f t="shared" si="20"/>
        <v>18.399480616943507</v>
      </c>
      <c r="J127" s="192">
        <f t="shared" si="21"/>
        <v>18.979400086720375</v>
      </c>
      <c r="K127" s="192">
        <f t="shared" si="22"/>
        <v>19.490925311194189</v>
      </c>
      <c r="L127" s="192">
        <f t="shared" si="23"/>
        <v>19.948500216800937</v>
      </c>
      <c r="M127" s="192">
        <f t="shared" si="24"/>
        <v>20.362427068383191</v>
      </c>
      <c r="N127" s="192">
        <f t="shared" si="25"/>
        <v>20.740312677277188</v>
      </c>
      <c r="O127" s="192">
        <f t="shared" si="26"/>
        <v>21.087933739869307</v>
      </c>
      <c r="P127" s="192">
        <f t="shared" si="27"/>
        <v>21.409780573583319</v>
      </c>
      <c r="Q127" s="192">
        <f t="shared" si="28"/>
        <v>21.709412807357751</v>
      </c>
      <c r="R127" s="193">
        <f t="shared" si="29"/>
        <v>21.989700043360187</v>
      </c>
    </row>
    <row r="128" spans="1:18" x14ac:dyDescent="0.25">
      <c r="A128" s="375"/>
      <c r="B128" s="189">
        <v>60</v>
      </c>
      <c r="C128" s="190">
        <v>25</v>
      </c>
      <c r="D128" s="205">
        <f t="shared" si="15"/>
        <v>11.989700043360187</v>
      </c>
      <c r="E128" s="192">
        <f t="shared" si="16"/>
        <v>13.750612633917001</v>
      </c>
      <c r="F128" s="192">
        <f t="shared" si="17"/>
        <v>15</v>
      </c>
      <c r="G128" s="192">
        <f t="shared" si="18"/>
        <v>15.969100130080564</v>
      </c>
      <c r="H128" s="192">
        <f t="shared" si="19"/>
        <v>16.760912590556813</v>
      </c>
      <c r="I128" s="192">
        <f t="shared" si="20"/>
        <v>17.430380486862944</v>
      </c>
      <c r="J128" s="192">
        <f t="shared" si="21"/>
        <v>18.010299956639813</v>
      </c>
      <c r="K128" s="192">
        <f t="shared" si="22"/>
        <v>18.521825181113627</v>
      </c>
      <c r="L128" s="192">
        <f t="shared" si="23"/>
        <v>18.979400086720375</v>
      </c>
      <c r="M128" s="192">
        <f t="shared" si="24"/>
        <v>19.393326938302629</v>
      </c>
      <c r="N128" s="192">
        <f t="shared" si="25"/>
        <v>19.771212547196626</v>
      </c>
      <c r="O128" s="192">
        <f t="shared" si="26"/>
        <v>20.118833609788744</v>
      </c>
      <c r="P128" s="192">
        <f t="shared" si="27"/>
        <v>20.440680443502757</v>
      </c>
      <c r="Q128" s="192">
        <f t="shared" si="28"/>
        <v>20.740312677277188</v>
      </c>
      <c r="R128" s="193">
        <f t="shared" si="29"/>
        <v>21.020599913279625</v>
      </c>
    </row>
    <row r="129" spans="1:18" x14ac:dyDescent="0.25">
      <c r="A129" s="375"/>
      <c r="B129" s="189">
        <v>60</v>
      </c>
      <c r="C129" s="190">
        <v>30</v>
      </c>
      <c r="D129" s="205">
        <f t="shared" si="15"/>
        <v>11.19788758288394</v>
      </c>
      <c r="E129" s="192">
        <f t="shared" si="16"/>
        <v>12.958800173440752</v>
      </c>
      <c r="F129" s="192">
        <f t="shared" si="17"/>
        <v>14.208187539523751</v>
      </c>
      <c r="G129" s="192">
        <f t="shared" si="18"/>
        <v>15.177287669604315</v>
      </c>
      <c r="H129" s="192">
        <f t="shared" si="19"/>
        <v>15.969100130080564</v>
      </c>
      <c r="I129" s="192">
        <f t="shared" si="20"/>
        <v>16.638568026386697</v>
      </c>
      <c r="J129" s="192">
        <f t="shared" si="21"/>
        <v>17.218487496163561</v>
      </c>
      <c r="K129" s="192">
        <f t="shared" si="22"/>
        <v>17.730012720637376</v>
      </c>
      <c r="L129" s="192">
        <f t="shared" si="23"/>
        <v>18.187587626244127</v>
      </c>
      <c r="M129" s="192">
        <f t="shared" si="24"/>
        <v>18.601514477826377</v>
      </c>
      <c r="N129" s="192">
        <f t="shared" si="25"/>
        <v>18.979400086720375</v>
      </c>
      <c r="O129" s="192">
        <f t="shared" si="26"/>
        <v>19.327021149312493</v>
      </c>
      <c r="P129" s="192">
        <f t="shared" si="27"/>
        <v>19.648867983026506</v>
      </c>
      <c r="Q129" s="192">
        <f t="shared" si="28"/>
        <v>19.948500216800937</v>
      </c>
      <c r="R129" s="193">
        <f t="shared" si="29"/>
        <v>20.228787452803374</v>
      </c>
    </row>
    <row r="130" spans="1:18" x14ac:dyDescent="0.25">
      <c r="A130" s="375"/>
      <c r="B130" s="189">
        <v>60</v>
      </c>
      <c r="C130" s="190">
        <v>35</v>
      </c>
      <c r="D130" s="205">
        <f t="shared" si="15"/>
        <v>10.528419686577807</v>
      </c>
      <c r="E130" s="192">
        <f t="shared" si="16"/>
        <v>12.289332277134619</v>
      </c>
      <c r="F130" s="192">
        <f t="shared" si="17"/>
        <v>13.53871964321762</v>
      </c>
      <c r="G130" s="192">
        <f t="shared" si="18"/>
        <v>14.507819773298184</v>
      </c>
      <c r="H130" s="192">
        <f t="shared" si="19"/>
        <v>15.299632233774432</v>
      </c>
      <c r="I130" s="192">
        <f t="shared" si="20"/>
        <v>15.969100130080564</v>
      </c>
      <c r="J130" s="192">
        <f t="shared" si="21"/>
        <v>16.549019599857431</v>
      </c>
      <c r="K130" s="192">
        <f t="shared" si="22"/>
        <v>17.060544824331245</v>
      </c>
      <c r="L130" s="192">
        <f t="shared" si="23"/>
        <v>17.518119729937997</v>
      </c>
      <c r="M130" s="192">
        <f t="shared" si="24"/>
        <v>17.932046581520247</v>
      </c>
      <c r="N130" s="192">
        <f t="shared" si="25"/>
        <v>18.309932190414244</v>
      </c>
      <c r="O130" s="192">
        <f t="shared" si="26"/>
        <v>18.657553253006363</v>
      </c>
      <c r="P130" s="192">
        <f t="shared" si="27"/>
        <v>18.979400086720375</v>
      </c>
      <c r="Q130" s="192">
        <f t="shared" si="28"/>
        <v>19.279032320494807</v>
      </c>
      <c r="R130" s="193">
        <f t="shared" si="29"/>
        <v>19.559319556497243</v>
      </c>
    </row>
    <row r="131" spans="1:18" ht="15.75" thickBot="1" x14ac:dyDescent="0.3">
      <c r="A131" s="376"/>
      <c r="B131" s="194">
        <v>60</v>
      </c>
      <c r="C131" s="195">
        <v>40</v>
      </c>
      <c r="D131" s="206">
        <f t="shared" si="15"/>
        <v>9.9485002168009391</v>
      </c>
      <c r="E131" s="197">
        <f t="shared" si="16"/>
        <v>11.709412807357753</v>
      </c>
      <c r="F131" s="197">
        <f t="shared" si="17"/>
        <v>12.958800173440752</v>
      </c>
      <c r="G131" s="197">
        <f t="shared" si="18"/>
        <v>13.927900303521316</v>
      </c>
      <c r="H131" s="197">
        <f t="shared" si="19"/>
        <v>14.719712763997565</v>
      </c>
      <c r="I131" s="197">
        <f t="shared" si="20"/>
        <v>15.389180660303698</v>
      </c>
      <c r="J131" s="197">
        <f t="shared" si="21"/>
        <v>15.969100130080564</v>
      </c>
      <c r="K131" s="197">
        <f t="shared" si="22"/>
        <v>16.480625354554377</v>
      </c>
      <c r="L131" s="197">
        <f t="shared" si="23"/>
        <v>16.938200260161128</v>
      </c>
      <c r="M131" s="197">
        <f t="shared" si="24"/>
        <v>17.352127111743378</v>
      </c>
      <c r="N131" s="197">
        <f t="shared" si="25"/>
        <v>17.730012720637376</v>
      </c>
      <c r="O131" s="197">
        <f t="shared" si="26"/>
        <v>18.077633783229494</v>
      </c>
      <c r="P131" s="197">
        <f t="shared" si="27"/>
        <v>18.399480616943507</v>
      </c>
      <c r="Q131" s="197">
        <f t="shared" si="28"/>
        <v>18.699112850717938</v>
      </c>
      <c r="R131" s="198">
        <f t="shared" si="29"/>
        <v>18.979400086720375</v>
      </c>
    </row>
    <row r="132" spans="1:18" x14ac:dyDescent="0.25">
      <c r="A132" s="371" t="s">
        <v>211</v>
      </c>
      <c r="B132" s="171">
        <v>59</v>
      </c>
      <c r="C132" s="172">
        <v>5</v>
      </c>
      <c r="D132" s="199">
        <f t="shared" si="15"/>
        <v>17.979400086720375</v>
      </c>
      <c r="E132" s="174">
        <f t="shared" si="16"/>
        <v>19.740312677277188</v>
      </c>
      <c r="F132" s="174">
        <f t="shared" si="17"/>
        <v>20.989700043360187</v>
      </c>
      <c r="G132" s="174">
        <f t="shared" si="18"/>
        <v>21.958800173440753</v>
      </c>
      <c r="H132" s="174">
        <f t="shared" si="19"/>
        <v>22.750612633917001</v>
      </c>
      <c r="I132" s="174">
        <f t="shared" si="20"/>
        <v>23.420080530223132</v>
      </c>
      <c r="J132" s="174">
        <f t="shared" si="21"/>
        <v>24</v>
      </c>
      <c r="K132" s="174">
        <f t="shared" si="22"/>
        <v>24.511525224473814</v>
      </c>
      <c r="L132" s="174">
        <f t="shared" si="23"/>
        <v>24.969100130080562</v>
      </c>
      <c r="M132" s="174">
        <f t="shared" si="24"/>
        <v>25.383026981662816</v>
      </c>
      <c r="N132" s="174">
        <f t="shared" si="25"/>
        <v>25.760912590556813</v>
      </c>
      <c r="O132" s="174">
        <f t="shared" si="26"/>
        <v>26.108533653148932</v>
      </c>
      <c r="P132" s="174">
        <f t="shared" si="27"/>
        <v>26.430380486862944</v>
      </c>
      <c r="Q132" s="174">
        <f t="shared" si="28"/>
        <v>26.730012720637376</v>
      </c>
      <c r="R132" s="175">
        <f t="shared" si="29"/>
        <v>27.010299956639813</v>
      </c>
    </row>
    <row r="133" spans="1:18" x14ac:dyDescent="0.25">
      <c r="A133" s="372"/>
      <c r="B133" s="176">
        <v>59</v>
      </c>
      <c r="C133" s="177">
        <v>10</v>
      </c>
      <c r="D133" s="200">
        <f t="shared" ref="D133:D147" si="30">(B133-38-(10*LOG((0.8*C133)/$D$2)))+3</f>
        <v>14.969100130080564</v>
      </c>
      <c r="E133" s="179">
        <f t="shared" ref="E133:E147" si="31">(B133-38-(10*LOG((0.8*C133)/$E$2)))+3</f>
        <v>16.730012720637376</v>
      </c>
      <c r="F133" s="179">
        <f t="shared" ref="F133:F147" si="32">(B133-38-(10*LOG((0.8*C133)/$F$2)))+3</f>
        <v>17.979400086720375</v>
      </c>
      <c r="G133" s="179">
        <f t="shared" ref="G133:G147" si="33">(B133-38-(10*LOG((0.8*C133)/$G$2)))+3</f>
        <v>18.948500216800937</v>
      </c>
      <c r="H133" s="179">
        <f t="shared" ref="H133:H147" si="34">(B133-38-(10*LOG((0.8*C133)/$H$2)))+3</f>
        <v>19.740312677277188</v>
      </c>
      <c r="I133" s="179">
        <f t="shared" ref="I133:I147" si="35">(B133-38-(10*LOG((0.8*C133)/$I$2)))+3</f>
        <v>20.409780573583319</v>
      </c>
      <c r="J133" s="179">
        <f t="shared" ref="J133:J147" si="36">(B133-38-(10*LOG((0.8*C133)/$J$2)))+3</f>
        <v>20.989700043360187</v>
      </c>
      <c r="K133" s="179">
        <f t="shared" ref="K133:K147" si="37">(B133-38-(10*LOG((0.8*C133)/$K$2)))+3</f>
        <v>21.501225267834002</v>
      </c>
      <c r="L133" s="179">
        <f t="shared" ref="L133:L147" si="38">(B133-38-(10*LOG((0.8*C133)/$L$2)))+3</f>
        <v>21.958800173440753</v>
      </c>
      <c r="M133" s="179">
        <f t="shared" ref="M133:M147" si="39">(B133-38-(10*LOG((0.8*C133)/$M$2)))+3</f>
        <v>22.372727025023003</v>
      </c>
      <c r="N133" s="179">
        <f t="shared" ref="N133:N147" si="40">(B133-38-(10*LOG((0.8*C133)/$N$2)))+3</f>
        <v>22.750612633917001</v>
      </c>
      <c r="O133" s="179">
        <f t="shared" ref="O133:O147" si="41">(B133-38-(10*LOG((0.8*C133)/$O$2)))+3</f>
        <v>23.098233696509119</v>
      </c>
      <c r="P133" s="179">
        <f t="shared" ref="P133:P147" si="42">(B133-38-(10*LOG((0.8*C133)/$P$2)))+3</f>
        <v>23.420080530223132</v>
      </c>
      <c r="Q133" s="179">
        <f t="shared" ref="Q133:Q147" si="43">(B133-38-(10*LOG((0.8*C133)/$Q$2)))+3</f>
        <v>23.719712763997563</v>
      </c>
      <c r="R133" s="180">
        <f t="shared" ref="R133:R147" si="44">(B133-38-(10*LOG((0.8*C133)/$R$2)))+3</f>
        <v>24</v>
      </c>
    </row>
    <row r="134" spans="1:18" x14ac:dyDescent="0.25">
      <c r="A134" s="372"/>
      <c r="B134" s="176">
        <v>59</v>
      </c>
      <c r="C134" s="177">
        <v>15</v>
      </c>
      <c r="D134" s="200">
        <f t="shared" si="30"/>
        <v>13.208187539523751</v>
      </c>
      <c r="E134" s="179">
        <f t="shared" si="31"/>
        <v>14.969100130080564</v>
      </c>
      <c r="F134" s="179">
        <f t="shared" si="32"/>
        <v>16.218487496163561</v>
      </c>
      <c r="G134" s="179">
        <f t="shared" si="33"/>
        <v>17.187587626244127</v>
      </c>
      <c r="H134" s="179">
        <f t="shared" si="34"/>
        <v>17.979400086720375</v>
      </c>
      <c r="I134" s="179">
        <f t="shared" si="35"/>
        <v>18.648867983026506</v>
      </c>
      <c r="J134" s="179">
        <f t="shared" si="36"/>
        <v>19.228787452803374</v>
      </c>
      <c r="K134" s="179">
        <f t="shared" si="37"/>
        <v>19.740312677277188</v>
      </c>
      <c r="L134" s="179">
        <f t="shared" si="38"/>
        <v>20.19788758288394</v>
      </c>
      <c r="M134" s="179">
        <f t="shared" si="39"/>
        <v>20.61181443446619</v>
      </c>
      <c r="N134" s="179">
        <f t="shared" si="40"/>
        <v>20.989700043360187</v>
      </c>
      <c r="O134" s="179">
        <f t="shared" si="41"/>
        <v>21.337321105952306</v>
      </c>
      <c r="P134" s="179">
        <f t="shared" si="42"/>
        <v>21.659167939666322</v>
      </c>
      <c r="Q134" s="179">
        <f t="shared" si="43"/>
        <v>21.958800173440753</v>
      </c>
      <c r="R134" s="180">
        <f t="shared" si="44"/>
        <v>22.239087409443187</v>
      </c>
    </row>
    <row r="135" spans="1:18" x14ac:dyDescent="0.25">
      <c r="A135" s="372"/>
      <c r="B135" s="176">
        <v>59</v>
      </c>
      <c r="C135" s="177">
        <v>20</v>
      </c>
      <c r="D135" s="200">
        <f t="shared" si="30"/>
        <v>11.958800173440752</v>
      </c>
      <c r="E135" s="179">
        <f t="shared" si="31"/>
        <v>13.719712763997565</v>
      </c>
      <c r="F135" s="179">
        <f t="shared" si="32"/>
        <v>14.969100130080564</v>
      </c>
      <c r="G135" s="179">
        <f t="shared" si="33"/>
        <v>15.938200260161128</v>
      </c>
      <c r="H135" s="179">
        <f t="shared" si="34"/>
        <v>16.730012720637376</v>
      </c>
      <c r="I135" s="179">
        <f t="shared" si="35"/>
        <v>17.399480616943507</v>
      </c>
      <c r="J135" s="179">
        <f t="shared" si="36"/>
        <v>17.979400086720375</v>
      </c>
      <c r="K135" s="179">
        <f t="shared" si="37"/>
        <v>18.490925311194189</v>
      </c>
      <c r="L135" s="179">
        <f t="shared" si="38"/>
        <v>18.948500216800937</v>
      </c>
      <c r="M135" s="179">
        <f t="shared" si="39"/>
        <v>19.362427068383191</v>
      </c>
      <c r="N135" s="179">
        <f t="shared" si="40"/>
        <v>19.740312677277188</v>
      </c>
      <c r="O135" s="179">
        <f t="shared" si="41"/>
        <v>20.087933739869307</v>
      </c>
      <c r="P135" s="179">
        <f t="shared" si="42"/>
        <v>20.409780573583319</v>
      </c>
      <c r="Q135" s="179">
        <f t="shared" si="43"/>
        <v>20.709412807357751</v>
      </c>
      <c r="R135" s="180">
        <f t="shared" si="44"/>
        <v>20.989700043360187</v>
      </c>
    </row>
    <row r="136" spans="1:18" x14ac:dyDescent="0.25">
      <c r="A136" s="372"/>
      <c r="B136" s="176">
        <v>59</v>
      </c>
      <c r="C136" s="177">
        <v>25</v>
      </c>
      <c r="D136" s="200">
        <f t="shared" si="30"/>
        <v>10.989700043360187</v>
      </c>
      <c r="E136" s="179">
        <f t="shared" si="31"/>
        <v>12.750612633917001</v>
      </c>
      <c r="F136" s="179">
        <f t="shared" si="32"/>
        <v>14</v>
      </c>
      <c r="G136" s="179">
        <f t="shared" si="33"/>
        <v>14.969100130080564</v>
      </c>
      <c r="H136" s="179">
        <f t="shared" si="34"/>
        <v>15.760912590556812</v>
      </c>
      <c r="I136" s="179">
        <f t="shared" si="35"/>
        <v>16.430380486862944</v>
      </c>
      <c r="J136" s="179">
        <f t="shared" si="36"/>
        <v>17.010299956639813</v>
      </c>
      <c r="K136" s="179">
        <f t="shared" si="37"/>
        <v>17.521825181113627</v>
      </c>
      <c r="L136" s="179">
        <f t="shared" si="38"/>
        <v>17.979400086720375</v>
      </c>
      <c r="M136" s="179">
        <f t="shared" si="39"/>
        <v>18.393326938302629</v>
      </c>
      <c r="N136" s="179">
        <f t="shared" si="40"/>
        <v>18.771212547196626</v>
      </c>
      <c r="O136" s="179">
        <f t="shared" si="41"/>
        <v>19.118833609788744</v>
      </c>
      <c r="P136" s="179">
        <f t="shared" si="42"/>
        <v>19.440680443502757</v>
      </c>
      <c r="Q136" s="179">
        <f t="shared" si="43"/>
        <v>19.740312677277188</v>
      </c>
      <c r="R136" s="180">
        <f t="shared" si="44"/>
        <v>20.020599913279625</v>
      </c>
    </row>
    <row r="137" spans="1:18" x14ac:dyDescent="0.25">
      <c r="A137" s="372"/>
      <c r="B137" s="176">
        <v>59</v>
      </c>
      <c r="C137" s="177">
        <v>30</v>
      </c>
      <c r="D137" s="200">
        <f t="shared" si="30"/>
        <v>10.19788758288394</v>
      </c>
      <c r="E137" s="179">
        <f t="shared" si="31"/>
        <v>11.958800173440752</v>
      </c>
      <c r="F137" s="179">
        <f t="shared" si="32"/>
        <v>13.208187539523751</v>
      </c>
      <c r="G137" s="179">
        <f t="shared" si="33"/>
        <v>14.177287669604315</v>
      </c>
      <c r="H137" s="179">
        <f t="shared" si="34"/>
        <v>14.969100130080564</v>
      </c>
      <c r="I137" s="179">
        <f t="shared" si="35"/>
        <v>15.638568026386697</v>
      </c>
      <c r="J137" s="179">
        <f t="shared" si="36"/>
        <v>16.218487496163561</v>
      </c>
      <c r="K137" s="179">
        <f t="shared" si="37"/>
        <v>16.730012720637376</v>
      </c>
      <c r="L137" s="179">
        <f t="shared" si="38"/>
        <v>17.187587626244127</v>
      </c>
      <c r="M137" s="179">
        <f t="shared" si="39"/>
        <v>17.601514477826377</v>
      </c>
      <c r="N137" s="179">
        <f t="shared" si="40"/>
        <v>17.979400086720375</v>
      </c>
      <c r="O137" s="179">
        <f t="shared" si="41"/>
        <v>18.327021149312493</v>
      </c>
      <c r="P137" s="179">
        <f t="shared" si="42"/>
        <v>18.648867983026506</v>
      </c>
      <c r="Q137" s="179">
        <f t="shared" si="43"/>
        <v>18.948500216800937</v>
      </c>
      <c r="R137" s="180">
        <f t="shared" si="44"/>
        <v>19.228787452803374</v>
      </c>
    </row>
    <row r="138" spans="1:18" x14ac:dyDescent="0.25">
      <c r="A138" s="372"/>
      <c r="B138" s="176">
        <v>59</v>
      </c>
      <c r="C138" s="177">
        <v>35</v>
      </c>
      <c r="D138" s="200">
        <f t="shared" si="30"/>
        <v>9.5284196865778075</v>
      </c>
      <c r="E138" s="179">
        <f t="shared" si="31"/>
        <v>11.289332277134619</v>
      </c>
      <c r="F138" s="179">
        <f t="shared" si="32"/>
        <v>12.53871964321762</v>
      </c>
      <c r="G138" s="179">
        <f t="shared" si="33"/>
        <v>13.507819773298184</v>
      </c>
      <c r="H138" s="179">
        <f t="shared" si="34"/>
        <v>14.299632233774432</v>
      </c>
      <c r="I138" s="179">
        <f t="shared" si="35"/>
        <v>14.969100130080564</v>
      </c>
      <c r="J138" s="179">
        <f t="shared" si="36"/>
        <v>15.549019599857433</v>
      </c>
      <c r="K138" s="179">
        <f t="shared" si="37"/>
        <v>16.060544824331245</v>
      </c>
      <c r="L138" s="179">
        <f t="shared" si="38"/>
        <v>16.518119729937997</v>
      </c>
      <c r="M138" s="179">
        <f t="shared" si="39"/>
        <v>16.932046581520247</v>
      </c>
      <c r="N138" s="179">
        <f t="shared" si="40"/>
        <v>17.309932190414244</v>
      </c>
      <c r="O138" s="179">
        <f t="shared" si="41"/>
        <v>17.657553253006363</v>
      </c>
      <c r="P138" s="179">
        <f t="shared" si="42"/>
        <v>17.979400086720375</v>
      </c>
      <c r="Q138" s="179">
        <f t="shared" si="43"/>
        <v>18.279032320494807</v>
      </c>
      <c r="R138" s="180">
        <f t="shared" si="44"/>
        <v>18.559319556497243</v>
      </c>
    </row>
    <row r="139" spans="1:18" ht="15.75" thickBot="1" x14ac:dyDescent="0.3">
      <c r="A139" s="373"/>
      <c r="B139" s="201">
        <v>59</v>
      </c>
      <c r="C139" s="202">
        <v>40</v>
      </c>
      <c r="D139" s="203">
        <f t="shared" si="30"/>
        <v>8.9485002168009391</v>
      </c>
      <c r="E139" s="182">
        <f t="shared" si="31"/>
        <v>10.709412807357753</v>
      </c>
      <c r="F139" s="182">
        <f t="shared" si="32"/>
        <v>11.958800173440752</v>
      </c>
      <c r="G139" s="182">
        <f t="shared" si="33"/>
        <v>12.927900303521316</v>
      </c>
      <c r="H139" s="182">
        <f t="shared" si="34"/>
        <v>13.719712763997565</v>
      </c>
      <c r="I139" s="182">
        <f t="shared" si="35"/>
        <v>14.389180660303698</v>
      </c>
      <c r="J139" s="182">
        <f t="shared" si="36"/>
        <v>14.969100130080564</v>
      </c>
      <c r="K139" s="182">
        <f t="shared" si="37"/>
        <v>15.480625354554377</v>
      </c>
      <c r="L139" s="182">
        <f t="shared" si="38"/>
        <v>15.938200260161128</v>
      </c>
      <c r="M139" s="182">
        <f t="shared" si="39"/>
        <v>16.352127111743378</v>
      </c>
      <c r="N139" s="182">
        <f t="shared" si="40"/>
        <v>16.730012720637376</v>
      </c>
      <c r="O139" s="182">
        <f t="shared" si="41"/>
        <v>17.077633783229494</v>
      </c>
      <c r="P139" s="182">
        <f t="shared" si="42"/>
        <v>17.399480616943507</v>
      </c>
      <c r="Q139" s="182">
        <f t="shared" si="43"/>
        <v>17.699112850717938</v>
      </c>
      <c r="R139" s="183">
        <f t="shared" si="44"/>
        <v>17.979400086720375</v>
      </c>
    </row>
    <row r="140" spans="1:18" x14ac:dyDescent="0.25">
      <c r="A140" s="374" t="s">
        <v>212</v>
      </c>
      <c r="B140" s="184">
        <v>58</v>
      </c>
      <c r="C140" s="185">
        <v>5</v>
      </c>
      <c r="D140" s="204">
        <f t="shared" si="30"/>
        <v>16.979400086720375</v>
      </c>
      <c r="E140" s="187">
        <f t="shared" si="31"/>
        <v>18.740312677277188</v>
      </c>
      <c r="F140" s="187">
        <f t="shared" si="32"/>
        <v>19.989700043360187</v>
      </c>
      <c r="G140" s="187">
        <f t="shared" si="33"/>
        <v>20.958800173440753</v>
      </c>
      <c r="H140" s="187">
        <f t="shared" si="34"/>
        <v>21.750612633917001</v>
      </c>
      <c r="I140" s="187">
        <f t="shared" si="35"/>
        <v>22.420080530223132</v>
      </c>
      <c r="J140" s="187">
        <f t="shared" si="36"/>
        <v>23</v>
      </c>
      <c r="K140" s="187">
        <f t="shared" si="37"/>
        <v>23.511525224473814</v>
      </c>
      <c r="L140" s="187">
        <f t="shared" si="38"/>
        <v>23.969100130080562</v>
      </c>
      <c r="M140" s="187">
        <f t="shared" si="39"/>
        <v>24.383026981662816</v>
      </c>
      <c r="N140" s="187">
        <f t="shared" si="40"/>
        <v>24.760912590556813</v>
      </c>
      <c r="O140" s="187">
        <f t="shared" si="41"/>
        <v>25.108533653148932</v>
      </c>
      <c r="P140" s="187">
        <f t="shared" si="42"/>
        <v>25.430380486862944</v>
      </c>
      <c r="Q140" s="187">
        <f t="shared" si="43"/>
        <v>25.730012720637376</v>
      </c>
      <c r="R140" s="188">
        <f t="shared" si="44"/>
        <v>26.010299956639813</v>
      </c>
    </row>
    <row r="141" spans="1:18" x14ac:dyDescent="0.25">
      <c r="A141" s="375"/>
      <c r="B141" s="189">
        <v>58</v>
      </c>
      <c r="C141" s="190">
        <v>10</v>
      </c>
      <c r="D141" s="205">
        <f t="shared" si="30"/>
        <v>13.969100130080564</v>
      </c>
      <c r="E141" s="192">
        <f t="shared" si="31"/>
        <v>15.730012720637376</v>
      </c>
      <c r="F141" s="192">
        <f t="shared" si="32"/>
        <v>16.979400086720375</v>
      </c>
      <c r="G141" s="192">
        <f t="shared" si="33"/>
        <v>17.948500216800937</v>
      </c>
      <c r="H141" s="192">
        <f t="shared" si="34"/>
        <v>18.740312677277188</v>
      </c>
      <c r="I141" s="192">
        <f t="shared" si="35"/>
        <v>19.409780573583319</v>
      </c>
      <c r="J141" s="192">
        <f t="shared" si="36"/>
        <v>19.989700043360187</v>
      </c>
      <c r="K141" s="192">
        <f t="shared" si="37"/>
        <v>20.501225267834002</v>
      </c>
      <c r="L141" s="192">
        <f t="shared" si="38"/>
        <v>20.958800173440753</v>
      </c>
      <c r="M141" s="192">
        <f t="shared" si="39"/>
        <v>21.372727025023003</v>
      </c>
      <c r="N141" s="192">
        <f t="shared" si="40"/>
        <v>21.750612633917001</v>
      </c>
      <c r="O141" s="192">
        <f t="shared" si="41"/>
        <v>22.098233696509119</v>
      </c>
      <c r="P141" s="192">
        <f t="shared" si="42"/>
        <v>22.420080530223132</v>
      </c>
      <c r="Q141" s="192">
        <f t="shared" si="43"/>
        <v>22.719712763997563</v>
      </c>
      <c r="R141" s="193">
        <f t="shared" si="44"/>
        <v>23</v>
      </c>
    </row>
    <row r="142" spans="1:18" x14ac:dyDescent="0.25">
      <c r="A142" s="375"/>
      <c r="B142" s="189">
        <v>58</v>
      </c>
      <c r="C142" s="190">
        <v>15</v>
      </c>
      <c r="D142" s="205">
        <f t="shared" si="30"/>
        <v>12.208187539523751</v>
      </c>
      <c r="E142" s="192">
        <f t="shared" si="31"/>
        <v>13.969100130080564</v>
      </c>
      <c r="F142" s="192">
        <f t="shared" si="32"/>
        <v>15.218487496163563</v>
      </c>
      <c r="G142" s="192">
        <f t="shared" si="33"/>
        <v>16.187587626244127</v>
      </c>
      <c r="H142" s="192">
        <f t="shared" si="34"/>
        <v>16.979400086720375</v>
      </c>
      <c r="I142" s="192">
        <f t="shared" si="35"/>
        <v>17.648867983026506</v>
      </c>
      <c r="J142" s="192">
        <f t="shared" si="36"/>
        <v>18.228787452803374</v>
      </c>
      <c r="K142" s="192">
        <f t="shared" si="37"/>
        <v>18.740312677277188</v>
      </c>
      <c r="L142" s="192">
        <f t="shared" si="38"/>
        <v>19.19788758288394</v>
      </c>
      <c r="M142" s="192">
        <f t="shared" si="39"/>
        <v>19.61181443446619</v>
      </c>
      <c r="N142" s="192">
        <f t="shared" si="40"/>
        <v>19.989700043360187</v>
      </c>
      <c r="O142" s="192">
        <f t="shared" si="41"/>
        <v>20.337321105952306</v>
      </c>
      <c r="P142" s="192">
        <f t="shared" si="42"/>
        <v>20.659167939666322</v>
      </c>
      <c r="Q142" s="192">
        <f t="shared" si="43"/>
        <v>20.958800173440753</v>
      </c>
      <c r="R142" s="193">
        <f t="shared" si="44"/>
        <v>21.239087409443187</v>
      </c>
    </row>
    <row r="143" spans="1:18" x14ac:dyDescent="0.25">
      <c r="A143" s="375"/>
      <c r="B143" s="189">
        <v>58</v>
      </c>
      <c r="C143" s="190">
        <v>20</v>
      </c>
      <c r="D143" s="205">
        <f t="shared" si="30"/>
        <v>10.958800173440752</v>
      </c>
      <c r="E143" s="192">
        <f t="shared" si="31"/>
        <v>12.719712763997565</v>
      </c>
      <c r="F143" s="192">
        <f t="shared" si="32"/>
        <v>13.969100130080564</v>
      </c>
      <c r="G143" s="192">
        <f t="shared" si="33"/>
        <v>14.938200260161128</v>
      </c>
      <c r="H143" s="192">
        <f t="shared" si="34"/>
        <v>15.730012720637376</v>
      </c>
      <c r="I143" s="192">
        <f t="shared" si="35"/>
        <v>16.399480616943507</v>
      </c>
      <c r="J143" s="192">
        <f t="shared" si="36"/>
        <v>16.979400086720375</v>
      </c>
      <c r="K143" s="192">
        <f t="shared" si="37"/>
        <v>17.490925311194189</v>
      </c>
      <c r="L143" s="192">
        <f t="shared" si="38"/>
        <v>17.948500216800937</v>
      </c>
      <c r="M143" s="192">
        <f t="shared" si="39"/>
        <v>18.362427068383191</v>
      </c>
      <c r="N143" s="192">
        <f t="shared" si="40"/>
        <v>18.740312677277188</v>
      </c>
      <c r="O143" s="192">
        <f t="shared" si="41"/>
        <v>19.087933739869307</v>
      </c>
      <c r="P143" s="192">
        <f t="shared" si="42"/>
        <v>19.409780573583319</v>
      </c>
      <c r="Q143" s="192">
        <f t="shared" si="43"/>
        <v>19.709412807357751</v>
      </c>
      <c r="R143" s="193">
        <f t="shared" si="44"/>
        <v>19.989700043360187</v>
      </c>
    </row>
    <row r="144" spans="1:18" x14ac:dyDescent="0.25">
      <c r="A144" s="375"/>
      <c r="B144" s="189">
        <v>58</v>
      </c>
      <c r="C144" s="190">
        <v>25</v>
      </c>
      <c r="D144" s="205">
        <f t="shared" si="30"/>
        <v>9.9897000433601875</v>
      </c>
      <c r="E144" s="192">
        <f t="shared" si="31"/>
        <v>11.750612633917001</v>
      </c>
      <c r="F144" s="192">
        <f t="shared" si="32"/>
        <v>13</v>
      </c>
      <c r="G144" s="192">
        <f t="shared" si="33"/>
        <v>13.969100130080564</v>
      </c>
      <c r="H144" s="192">
        <f t="shared" si="34"/>
        <v>14.760912590556812</v>
      </c>
      <c r="I144" s="192">
        <f t="shared" si="35"/>
        <v>15.430380486862944</v>
      </c>
      <c r="J144" s="192">
        <f t="shared" si="36"/>
        <v>16.010299956639813</v>
      </c>
      <c r="K144" s="192">
        <f t="shared" si="37"/>
        <v>16.521825181113627</v>
      </c>
      <c r="L144" s="192">
        <f t="shared" si="38"/>
        <v>16.979400086720375</v>
      </c>
      <c r="M144" s="192">
        <f t="shared" si="39"/>
        <v>17.393326938302629</v>
      </c>
      <c r="N144" s="192">
        <f t="shared" si="40"/>
        <v>17.771212547196626</v>
      </c>
      <c r="O144" s="192">
        <f t="shared" si="41"/>
        <v>18.118833609788744</v>
      </c>
      <c r="P144" s="192">
        <f t="shared" si="42"/>
        <v>18.440680443502757</v>
      </c>
      <c r="Q144" s="192">
        <f t="shared" si="43"/>
        <v>18.740312677277188</v>
      </c>
      <c r="R144" s="193">
        <f t="shared" si="44"/>
        <v>19.020599913279625</v>
      </c>
    </row>
    <row r="145" spans="1:18" x14ac:dyDescent="0.25">
      <c r="A145" s="375"/>
      <c r="B145" s="189">
        <v>58</v>
      </c>
      <c r="C145" s="190">
        <v>30</v>
      </c>
      <c r="D145" s="205">
        <f t="shared" si="30"/>
        <v>9.1978875828839399</v>
      </c>
      <c r="E145" s="192">
        <f t="shared" si="31"/>
        <v>10.958800173440752</v>
      </c>
      <c r="F145" s="192">
        <f t="shared" si="32"/>
        <v>12.208187539523751</v>
      </c>
      <c r="G145" s="192">
        <f t="shared" si="33"/>
        <v>13.177287669604315</v>
      </c>
      <c r="H145" s="192">
        <f t="shared" si="34"/>
        <v>13.969100130080564</v>
      </c>
      <c r="I145" s="192">
        <f t="shared" si="35"/>
        <v>14.638568026386697</v>
      </c>
      <c r="J145" s="192">
        <f t="shared" si="36"/>
        <v>15.218487496163563</v>
      </c>
      <c r="K145" s="192">
        <f t="shared" si="37"/>
        <v>15.730012720637376</v>
      </c>
      <c r="L145" s="192">
        <f t="shared" si="38"/>
        <v>16.187587626244127</v>
      </c>
      <c r="M145" s="192">
        <f t="shared" si="39"/>
        <v>16.601514477826377</v>
      </c>
      <c r="N145" s="192">
        <f t="shared" si="40"/>
        <v>16.979400086720375</v>
      </c>
      <c r="O145" s="192">
        <f t="shared" si="41"/>
        <v>17.327021149312493</v>
      </c>
      <c r="P145" s="192">
        <f t="shared" si="42"/>
        <v>17.648867983026506</v>
      </c>
      <c r="Q145" s="192">
        <f t="shared" si="43"/>
        <v>17.948500216800937</v>
      </c>
      <c r="R145" s="193">
        <f t="shared" si="44"/>
        <v>18.228787452803374</v>
      </c>
    </row>
    <row r="146" spans="1:18" x14ac:dyDescent="0.25">
      <c r="A146" s="375"/>
      <c r="B146" s="189">
        <v>58</v>
      </c>
      <c r="C146" s="190">
        <v>35</v>
      </c>
      <c r="D146" s="205">
        <f t="shared" si="30"/>
        <v>8.5284196865778075</v>
      </c>
      <c r="E146" s="192">
        <f t="shared" si="31"/>
        <v>10.289332277134619</v>
      </c>
      <c r="F146" s="192">
        <f t="shared" si="32"/>
        <v>11.53871964321762</v>
      </c>
      <c r="G146" s="192">
        <f t="shared" si="33"/>
        <v>12.507819773298184</v>
      </c>
      <c r="H146" s="192">
        <f t="shared" si="34"/>
        <v>13.299632233774432</v>
      </c>
      <c r="I146" s="192">
        <f t="shared" si="35"/>
        <v>13.969100130080564</v>
      </c>
      <c r="J146" s="192">
        <f t="shared" si="36"/>
        <v>14.549019599857433</v>
      </c>
      <c r="K146" s="192">
        <f t="shared" si="37"/>
        <v>15.060544824331245</v>
      </c>
      <c r="L146" s="192">
        <f t="shared" si="38"/>
        <v>15.518119729937997</v>
      </c>
      <c r="M146" s="192">
        <f t="shared" si="39"/>
        <v>15.932046581520247</v>
      </c>
      <c r="N146" s="192">
        <f t="shared" si="40"/>
        <v>16.309932190414244</v>
      </c>
      <c r="O146" s="192">
        <f t="shared" si="41"/>
        <v>16.657553253006363</v>
      </c>
      <c r="P146" s="192">
        <f t="shared" si="42"/>
        <v>16.979400086720375</v>
      </c>
      <c r="Q146" s="192">
        <f t="shared" si="43"/>
        <v>17.279032320494807</v>
      </c>
      <c r="R146" s="193">
        <f t="shared" si="44"/>
        <v>17.559319556497243</v>
      </c>
    </row>
    <row r="147" spans="1:18" ht="15.75" thickBot="1" x14ac:dyDescent="0.3">
      <c r="A147" s="376"/>
      <c r="B147" s="194">
        <v>58</v>
      </c>
      <c r="C147" s="195">
        <v>40</v>
      </c>
      <c r="D147" s="206">
        <f t="shared" si="30"/>
        <v>7.9485002168009391</v>
      </c>
      <c r="E147" s="197">
        <f t="shared" si="31"/>
        <v>9.7094128073577526</v>
      </c>
      <c r="F147" s="197">
        <f t="shared" si="32"/>
        <v>10.958800173440752</v>
      </c>
      <c r="G147" s="197">
        <f t="shared" si="33"/>
        <v>11.927900303521316</v>
      </c>
      <c r="H147" s="197">
        <f t="shared" si="34"/>
        <v>12.719712763997565</v>
      </c>
      <c r="I147" s="197">
        <f t="shared" si="35"/>
        <v>13.389180660303698</v>
      </c>
      <c r="J147" s="197">
        <f t="shared" si="36"/>
        <v>13.969100130080564</v>
      </c>
      <c r="K147" s="197">
        <f t="shared" si="37"/>
        <v>14.480625354554377</v>
      </c>
      <c r="L147" s="197">
        <f t="shared" si="38"/>
        <v>14.938200260161128</v>
      </c>
      <c r="M147" s="197">
        <f t="shared" si="39"/>
        <v>15.352127111743378</v>
      </c>
      <c r="N147" s="197">
        <f t="shared" si="40"/>
        <v>15.730012720637376</v>
      </c>
      <c r="O147" s="197">
        <f t="shared" si="41"/>
        <v>16.077633783229494</v>
      </c>
      <c r="P147" s="197">
        <f t="shared" si="42"/>
        <v>16.399480616943507</v>
      </c>
      <c r="Q147" s="197">
        <f t="shared" si="43"/>
        <v>16.699112850717938</v>
      </c>
      <c r="R147" s="198">
        <f t="shared" si="44"/>
        <v>16.979400086720375</v>
      </c>
    </row>
  </sheetData>
  <sheetProtection password="8866" sheet="1" objects="1" scenarios="1"/>
  <mergeCells count="22">
    <mergeCell ref="A60:A67"/>
    <mergeCell ref="A1:A3"/>
    <mergeCell ref="C1:C3"/>
    <mergeCell ref="D1:R1"/>
    <mergeCell ref="D3:R3"/>
    <mergeCell ref="A4:A11"/>
    <mergeCell ref="A12:A19"/>
    <mergeCell ref="A20:A27"/>
    <mergeCell ref="A28:A35"/>
    <mergeCell ref="A36:A43"/>
    <mergeCell ref="A44:A51"/>
    <mergeCell ref="A52:A59"/>
    <mergeCell ref="A116:A123"/>
    <mergeCell ref="A124:A131"/>
    <mergeCell ref="A132:A139"/>
    <mergeCell ref="A140:A147"/>
    <mergeCell ref="A68:A75"/>
    <mergeCell ref="A76:A83"/>
    <mergeCell ref="A84:A91"/>
    <mergeCell ref="A92:A99"/>
    <mergeCell ref="A100:A107"/>
    <mergeCell ref="A108:A115"/>
  </mergeCells>
  <pageMargins left="0.70866141732283472" right="0.23622047244094491" top="0.55118110236220474" bottom="0.55118110236220474" header="0.31496062992125984" footer="0.31496062992125984"/>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e6a412d2-aea5-45d9-add9-4615ec186553" ContentTypeId="0x010100B015E2879F2C3E49A84E4FBA662FB26A" PreviousValue="false"/>
</file>

<file path=customXml/item2.xml><?xml version="1.0" encoding="utf-8"?>
<ct:contentTypeSchema xmlns:ct="http://schemas.microsoft.com/office/2006/metadata/contentType" xmlns:ma="http://schemas.microsoft.com/office/2006/metadata/properties/metaAttributes" ct:_="" ma:_="" ma:contentTypeName="Dokument" ma:contentTypeID="0x0101008ABA074474265A43B26756386E3B2B0B" ma:contentTypeVersion="2" ma:contentTypeDescription="Opret et nyt dokument." ma:contentTypeScope="" ma:versionID="99c600c0c937763ce01f1aeba1aa4523">
  <xsd:schema xmlns:xsd="http://www.w3.org/2001/XMLSchema" xmlns:xs="http://www.w3.org/2001/XMLSchema" xmlns:p="http://schemas.microsoft.com/office/2006/metadata/properties" xmlns:ns2="c6d3061c-dee5-44fc-b528-97f3f912ff11" targetNamespace="http://schemas.microsoft.com/office/2006/metadata/properties" ma:root="true" ma:fieldsID="b1ffdd4efb8df85b9c13e765dd56d9c5" ns2:_="">
    <xsd:import namespace="c6d3061c-dee5-44fc-b528-97f3f912ff11"/>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d3061c-dee5-44fc-b528-97f3f912ff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6273D7C-121E-4C7B-AF74-23B55F497DFB}">
  <ds:schemaRefs>
    <ds:schemaRef ds:uri="Microsoft.SharePoint.Taxonomy.ContentTypeSync"/>
  </ds:schemaRefs>
</ds:datastoreItem>
</file>

<file path=customXml/itemProps2.xml><?xml version="1.0" encoding="utf-8"?>
<ds:datastoreItem xmlns:ds="http://schemas.openxmlformats.org/officeDocument/2006/customXml" ds:itemID="{A5B67F9E-475F-4A0A-9ED3-6A104F6628AA}"/>
</file>

<file path=customXml/itemProps3.xml><?xml version="1.0" encoding="utf-8"?>
<ds:datastoreItem xmlns:ds="http://schemas.openxmlformats.org/officeDocument/2006/customXml" ds:itemID="{DBD6A3CC-6FD8-4DC2-A7ED-19DB46887A9C}">
  <ds:schemaRefs>
    <ds:schemaRef ds:uri="http://schemas.microsoft.com/sharepoint/v3/contenttype/forms"/>
  </ds:schemaRefs>
</ds:datastoreItem>
</file>

<file path=customXml/itemProps4.xml><?xml version="1.0" encoding="utf-8"?>
<ds:datastoreItem xmlns:ds="http://schemas.openxmlformats.org/officeDocument/2006/customXml" ds:itemID="{959F0C8B-9CCE-4820-A05C-E14A1B737C58}">
  <ds:schemaRefs>
    <ds:schemaRef ds:uri="http://purl.org/dc/elements/1.1/"/>
    <ds:schemaRef ds:uri="0dd46b0f-e2c7-4a31-a61e-54a1e81a6d74"/>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7</vt:i4>
      </vt:variant>
      <vt:variant>
        <vt:lpstr>Navngivne områder</vt:lpstr>
      </vt:variant>
      <vt:variant>
        <vt:i4>9</vt:i4>
      </vt:variant>
    </vt:vector>
  </HeadingPairs>
  <TitlesOfParts>
    <vt:vector size="16" baseType="lpstr">
      <vt:lpstr>1.Vejledning</vt:lpstr>
      <vt:lpstr>2.Projektinfo</vt:lpstr>
      <vt:lpstr>3.Opfølgningsskema</vt:lpstr>
      <vt:lpstr>4.Energiskema</vt:lpstr>
      <vt:lpstr>5.Materialekatalog</vt:lpstr>
      <vt:lpstr>7.Støjskema</vt:lpstr>
      <vt:lpstr>(7. Støjdata)</vt:lpstr>
      <vt:lpstr>'1.Vejledning'!Udskriftsområde</vt:lpstr>
      <vt:lpstr>'2.Projektinfo'!Udskriftsområde</vt:lpstr>
      <vt:lpstr>'3.Opfølgningsskema'!Udskriftsområde</vt:lpstr>
      <vt:lpstr>'4.Energiskema'!Udskriftsområde</vt:lpstr>
      <vt:lpstr>'5.Materialekatalog'!Udskriftsområde</vt:lpstr>
      <vt:lpstr>'(7. Støjdata)'!Udskriftstitler</vt:lpstr>
      <vt:lpstr>'3.Opfølgningsskema'!Udskriftstitler</vt:lpstr>
      <vt:lpstr>'4.Energiskema'!Udskriftstitler</vt:lpstr>
      <vt:lpstr>'5.Materialekatalog'!Udskriftstitler</vt:lpstr>
    </vt:vector>
  </TitlesOfParts>
  <Company>Københavns kommune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 Kanafani</dc:creator>
  <cp:lastModifiedBy>Lotte Kjærgaard</cp:lastModifiedBy>
  <cp:lastPrinted>2017-04-03T14:16:17Z</cp:lastPrinted>
  <dcterms:created xsi:type="dcterms:W3CDTF">2015-01-09T12:50:08Z</dcterms:created>
  <dcterms:modified xsi:type="dcterms:W3CDTF">2020-11-27T10:08:05Z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ackOfficeType">
    <vt:lpwstr>growBusiness Solutions</vt:lpwstr>
  </property>
  <property fmtid="{D5CDD505-2E9C-101B-9397-08002B2CF9AE}" pid="3" name="Server">
    <vt:lpwstr>kkedoc4:8080</vt:lpwstr>
  </property>
  <property fmtid="{D5CDD505-2E9C-101B-9397-08002B2CF9AE}" pid="4" name="Protocol">
    <vt:lpwstr>off</vt:lpwstr>
  </property>
  <property fmtid="{D5CDD505-2E9C-101B-9397-08002B2CF9AE}" pid="5" name="Site">
    <vt:lpwstr>/view.aspx</vt:lpwstr>
  </property>
  <property fmtid="{D5CDD505-2E9C-101B-9397-08002B2CF9AE}" pid="6" name="FileID">
    <vt:lpwstr>22464468</vt:lpwstr>
  </property>
  <property fmtid="{D5CDD505-2E9C-101B-9397-08002B2CF9AE}" pid="7" name="VerID">
    <vt:lpwstr>0</vt:lpwstr>
  </property>
  <property fmtid="{D5CDD505-2E9C-101B-9397-08002B2CF9AE}" pid="8" name="FilePath">
    <vt:lpwstr>\\KK-edoc-FIL01\eDocUsers\work\tmf\bv76</vt:lpwstr>
  </property>
  <property fmtid="{D5CDD505-2E9C-101B-9397-08002B2CF9AE}" pid="9" name="FileName">
    <vt:lpwstr>2017-0091427-3 MBA-skema_BYFORNYELSE.xlsx 22464468_16940568_0.XLSX</vt:lpwstr>
  </property>
  <property fmtid="{D5CDD505-2E9C-101B-9397-08002B2CF9AE}" pid="10" name="FullFileName">
    <vt:lpwstr>\\KK-edoc-FIL01\eDocUsers\work\tmf\bv76\2017-0091427-3 MBA-skema_BYFORNYELSE.xlsx 22464468_16940568_0.XLSX</vt:lpwstr>
  </property>
  <property fmtid="{D5CDD505-2E9C-101B-9397-08002B2CF9AE}" pid="11" name="ContentTypeId">
    <vt:lpwstr>0x0101008ABA074474265A43B26756386E3B2B0B</vt:lpwstr>
  </property>
  <property fmtid="{D5CDD505-2E9C-101B-9397-08002B2CF9AE}" pid="12" name="Order">
    <vt:r8>100</vt:r8>
  </property>
  <property fmtid="{D5CDD505-2E9C-101B-9397-08002B2CF9AE}" pid="13" name="Sensitivity">
    <vt:lpwstr/>
  </property>
</Properties>
</file>