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rognoseark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<sst xmlns="http://schemas.openxmlformats.org/spreadsheetml/2006/main" count="79" uniqueCount="39">
  <si>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Børne- og Ungdomsforvaltningen</t>
  </si>
  <si>
    <t>Vedtaget budget</t>
  </si>
  <si>
    <t>Tillægsbevillinger</t>
  </si>
  <si>
    <t>Korrigeret budget</t>
  </si>
  <si>
    <t>Forventet regnskab</t>
  </si>
  <si>
    <t>Afvigelse</t>
  </si>
  <si>
    <t>Budget</t>
  </si>
  <si>
    <t>Regnskab (KBHDW)</t>
  </si>
  <si>
    <t>Regnskab</t>
  </si>
  <si>
    <t>DW-regnskab</t>
  </si>
  <si>
    <t>Udgifter</t>
  </si>
  <si>
    <t>Indtægter</t>
  </si>
  <si>
    <t>Netto</t>
  </si>
  <si>
    <t>kvt.</t>
  </si>
  <si>
    <t>ØF taster</t>
  </si>
  <si>
    <t>Rammebelagt drift</t>
  </si>
  <si>
    <t>Dagtilbud</t>
  </si>
  <si>
    <t>Heraf Hovedkonti 0</t>
  </si>
  <si>
    <t>Dagtilbud - special</t>
  </si>
  <si>
    <t>Heraf Hovedkonti 5</t>
  </si>
  <si>
    <t>Ungdomsuddannelser</t>
  </si>
  <si>
    <t>Heraf Hovedkonti 3</t>
  </si>
  <si>
    <t>Heraf Hovedkonti 4</t>
  </si>
  <si>
    <t>Voksenuddannelser</t>
  </si>
  <si>
    <t>Daghøjskoler er overgået til SOF (forbrug 1. kvt.: 13.260)</t>
  </si>
  <si>
    <t>Sundhed</t>
  </si>
  <si>
    <t>Administration</t>
  </si>
  <si>
    <t>Heraf Hovedkonti 6</t>
  </si>
  <si>
    <t>Undervisning af voksne</t>
  </si>
  <si>
    <t>Efterspørgselsstyret service</t>
  </si>
  <si>
    <t>Undervisning</t>
  </si>
  <si>
    <t>Specialundervisning</t>
  </si>
  <si>
    <t>Fritidshjem og klubber</t>
  </si>
  <si>
    <t>Fritidshjem og klubber - special</t>
  </si>
  <si>
    <t>Miljø</t>
  </si>
  <si>
    <t>Anlæg</t>
  </si>
  <si>
    <t>Finansposter</t>
  </si>
  <si>
    <t>Kassebevægelse</t>
  </si>
  <si>
    <t>Overgået til BIF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</si>
</sst>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2" borderId="14" xfId="0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2" borderId="14" xfId="0" applyFont="1" applyFill="1" applyBorder="1" applyAlignment="1">
      <alignment horizontal="left" indent="1"/>
    </xf>
    <xf numFmtId="3" fontId="6" fillId="3" borderId="18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2" borderId="14" xfId="0" applyFont="1" applyFill="1" applyBorder="1" applyAlignment="1">
      <alignment horizontal="left"/>
    </xf>
    <xf numFmtId="3" fontId="0" fillId="3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4" fillId="2" borderId="23" xfId="0" applyFont="1" applyFill="1" applyBorder="1" applyAlignment="1">
      <alignment/>
    </xf>
    <xf numFmtId="3" fontId="4" fillId="3" borderId="24" xfId="0" applyNumberFormat="1" applyFont="1" applyFill="1" applyBorder="1" applyAlignment="1" quotePrefix="1">
      <alignment/>
    </xf>
    <xf numFmtId="3" fontId="0" fillId="3" borderId="15" xfId="0" applyNumberFormat="1" applyFont="1" applyFill="1" applyBorder="1" applyAlignment="1" quotePrefix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" borderId="18" xfId="0" applyNumberFormat="1" applyFont="1" applyFill="1" applyBorder="1" applyAlignment="1" quotePrefix="1">
      <alignment/>
    </xf>
    <xf numFmtId="3" fontId="0" fillId="3" borderId="18" xfId="0" applyNumberFormat="1" applyFont="1" applyFill="1" applyBorder="1" applyAlignment="1" quotePrefix="1">
      <alignment/>
    </xf>
    <xf numFmtId="3" fontId="4" fillId="3" borderId="24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3" fontId="4" fillId="3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3" fontId="4" fillId="3" borderId="32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3" borderId="36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0" fillId="3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19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workbookViewId="0" topLeftCell="I1">
      <selection activeCell="V21" sqref="V21"/>
    </sheetView>
  </sheetViews>
  <sheetFormatPr defaultColWidth="9.33203125" defaultRowHeight="12.75"/>
  <cols>
    <col min="1" max="1" width="36.83203125" style="0" bestFit="1" customWidth="1"/>
    <col min="2" max="2" width="11" style="0" bestFit="1" customWidth="1"/>
    <col min="3" max="3" width="10.33203125" style="0" bestFit="1" customWidth="1"/>
    <col min="4" max="4" width="11" style="0" bestFit="1" customWidth="1"/>
    <col min="5" max="5" width="10" style="0" bestFit="1" customWidth="1"/>
    <col min="8" max="8" width="11" style="0" bestFit="1" customWidth="1"/>
    <col min="9" max="9" width="10.33203125" style="0" bestFit="1" customWidth="1"/>
    <col min="10" max="11" width="11" style="0" bestFit="1" customWidth="1"/>
    <col min="12" max="12" width="10.33203125" style="0" bestFit="1" customWidth="1"/>
    <col min="13" max="13" width="11" style="0" bestFit="1" customWidth="1"/>
    <col min="17" max="18" width="11.16015625" style="0" customWidth="1"/>
    <col min="19" max="19" width="10.66015625" style="0" customWidth="1"/>
    <col min="20" max="20" width="13.83203125" style="0" bestFit="1" customWidth="1"/>
    <col min="21" max="21" width="9.83203125" style="0" bestFit="1" customWidth="1"/>
  </cols>
  <sheetData>
    <row r="1" spans="1:5" ht="12.75">
      <c r="A1" s="74" t="s">
        <v>0</v>
      </c>
      <c r="D1" s="76"/>
      <c r="E1" s="76"/>
    </row>
    <row r="2" ht="13.5" thickBot="1">
      <c r="A2" s="75"/>
    </row>
    <row r="3" spans="1:21" ht="25.5">
      <c r="A3" s="1"/>
      <c r="B3" s="70" t="s">
        <v>1</v>
      </c>
      <c r="C3" s="71"/>
      <c r="D3" s="72"/>
      <c r="E3" s="70" t="s">
        <v>2</v>
      </c>
      <c r="F3" s="71"/>
      <c r="G3" s="72"/>
      <c r="H3" s="70" t="s">
        <v>3</v>
      </c>
      <c r="I3" s="71"/>
      <c r="J3" s="72"/>
      <c r="K3" s="70" t="s">
        <v>4</v>
      </c>
      <c r="L3" s="71"/>
      <c r="M3" s="73"/>
      <c r="N3" s="70" t="s">
        <v>5</v>
      </c>
      <c r="O3" s="71"/>
      <c r="P3" s="72"/>
      <c r="Q3" s="4" t="s">
        <v>6</v>
      </c>
      <c r="R3" s="5" t="s">
        <v>7</v>
      </c>
      <c r="S3" s="2" t="s">
        <v>8</v>
      </c>
      <c r="T3" s="2" t="s">
        <v>9</v>
      </c>
      <c r="U3" s="3" t="s">
        <v>5</v>
      </c>
    </row>
    <row r="4" spans="1:21" ht="13.5" thickBot="1">
      <c r="A4" s="6"/>
      <c r="B4" s="7" t="s">
        <v>10</v>
      </c>
      <c r="C4" s="8" t="s">
        <v>11</v>
      </c>
      <c r="D4" s="9" t="s">
        <v>12</v>
      </c>
      <c r="E4" s="7" t="s">
        <v>10</v>
      </c>
      <c r="F4" s="8" t="s">
        <v>11</v>
      </c>
      <c r="G4" s="9" t="s">
        <v>12</v>
      </c>
      <c r="H4" s="7" t="s">
        <v>10</v>
      </c>
      <c r="I4" s="8" t="s">
        <v>11</v>
      </c>
      <c r="J4" s="9" t="s">
        <v>12</v>
      </c>
      <c r="K4" s="7" t="s">
        <v>10</v>
      </c>
      <c r="L4" s="8" t="s">
        <v>11</v>
      </c>
      <c r="M4" s="10" t="s">
        <v>12</v>
      </c>
      <c r="N4" s="7" t="s">
        <v>10</v>
      </c>
      <c r="O4" s="8" t="s">
        <v>11</v>
      </c>
      <c r="P4" s="9" t="s">
        <v>12</v>
      </c>
      <c r="Q4" s="11" t="s">
        <v>13</v>
      </c>
      <c r="R4" s="11" t="s">
        <v>13</v>
      </c>
      <c r="S4" s="8" t="s">
        <v>13</v>
      </c>
      <c r="T4" s="12" t="s">
        <v>14</v>
      </c>
      <c r="U4" s="13"/>
    </row>
    <row r="5" spans="1:22" ht="12.75">
      <c r="A5" s="14" t="s">
        <v>15</v>
      </c>
      <c r="B5" s="15">
        <v>1233304.348</v>
      </c>
      <c r="C5" s="15">
        <v>145739.516</v>
      </c>
      <c r="D5" s="15">
        <f aca="true" t="shared" si="0" ref="D5:Q5">D6+D8+D10+D14+D16+D20</f>
        <v>721026.832</v>
      </c>
      <c r="E5" s="15">
        <f t="shared" si="0"/>
        <v>700</v>
      </c>
      <c r="F5" s="15">
        <f t="shared" si="0"/>
        <v>0</v>
      </c>
      <c r="G5" s="15">
        <f t="shared" si="0"/>
        <v>700</v>
      </c>
      <c r="H5" s="15">
        <f t="shared" si="0"/>
        <v>864864.348</v>
      </c>
      <c r="I5" s="15">
        <f t="shared" si="0"/>
        <v>143137.516</v>
      </c>
      <c r="J5" s="15">
        <f t="shared" si="0"/>
        <v>721726.832</v>
      </c>
      <c r="K5" s="15">
        <f t="shared" si="0"/>
        <v>912264.348</v>
      </c>
      <c r="L5" s="15">
        <f t="shared" si="0"/>
        <v>148137.516</v>
      </c>
      <c r="M5" s="15">
        <f t="shared" si="0"/>
        <v>764126.832</v>
      </c>
      <c r="N5" s="15">
        <f t="shared" si="0"/>
        <v>-47400</v>
      </c>
      <c r="O5" s="15">
        <f t="shared" si="0"/>
        <v>-5000</v>
      </c>
      <c r="P5" s="15">
        <f t="shared" si="0"/>
        <v>-42400</v>
      </c>
      <c r="Q5" s="15">
        <f t="shared" si="0"/>
        <v>151039</v>
      </c>
      <c r="R5" s="15">
        <f>R6+R8+R10+R14+R16+R20+R18</f>
        <v>238683</v>
      </c>
      <c r="S5" s="15">
        <f>S6+S8+S10+S14+S16+S20+S18</f>
        <v>278171</v>
      </c>
      <c r="T5" s="15">
        <f>T6+T8+T10+T14+T16+T20</f>
        <v>0</v>
      </c>
      <c r="U5" s="15">
        <f>U6+U8+U10+U14+U16+U20</f>
        <v>-216375</v>
      </c>
      <c r="V5" s="16"/>
    </row>
    <row r="6" spans="1:21" s="25" customFormat="1" ht="12.75">
      <c r="A6" s="17" t="s">
        <v>16</v>
      </c>
      <c r="B6" s="18">
        <v>37242</v>
      </c>
      <c r="C6" s="19">
        <v>3886</v>
      </c>
      <c r="D6" s="19">
        <f aca="true" t="shared" si="1" ref="D6:D21">B6-C6</f>
        <v>33356</v>
      </c>
      <c r="E6" s="20">
        <v>0</v>
      </c>
      <c r="F6" s="21">
        <v>0</v>
      </c>
      <c r="G6" s="19">
        <f aca="true" t="shared" si="2" ref="G6:G21">E6-F6</f>
        <v>0</v>
      </c>
      <c r="H6" s="19">
        <f aca="true" t="shared" si="3" ref="H6:H21">B6+E6</f>
        <v>37242</v>
      </c>
      <c r="I6" s="19">
        <f aca="true" t="shared" si="4" ref="I6:I21">C6+F6</f>
        <v>3886</v>
      </c>
      <c r="J6" s="19">
        <f aca="true" t="shared" si="5" ref="J6:J21">H6-I6</f>
        <v>33356</v>
      </c>
      <c r="K6" s="19">
        <f aca="true" t="shared" si="6" ref="K6:K21">H6-N6</f>
        <v>37242</v>
      </c>
      <c r="L6" s="19">
        <f aca="true" t="shared" si="7" ref="L6:L21">I6-O6</f>
        <v>3886</v>
      </c>
      <c r="M6" s="19">
        <f aca="true" t="shared" si="8" ref="M6:M21">J6-P6</f>
        <v>33356</v>
      </c>
      <c r="N6" s="22">
        <f>N7</f>
        <v>0</v>
      </c>
      <c r="O6" s="21">
        <f>O7</f>
        <v>0</v>
      </c>
      <c r="P6" s="23">
        <f aca="true" t="shared" si="9" ref="P6:P21">N6-O6</f>
        <v>0</v>
      </c>
      <c r="Q6" s="24">
        <f>Q7</f>
        <v>9361</v>
      </c>
      <c r="R6" s="24">
        <f>R7</f>
        <v>5962</v>
      </c>
      <c r="S6" s="24">
        <f>S7</f>
        <v>5962</v>
      </c>
      <c r="T6" s="21"/>
      <c r="U6" s="23">
        <f>T6-S6</f>
        <v>-5962</v>
      </c>
    </row>
    <row r="7" spans="1:21" s="34" customFormat="1" ht="12.75">
      <c r="A7" s="26" t="s">
        <v>17</v>
      </c>
      <c r="B7" s="27">
        <v>37242</v>
      </c>
      <c r="C7" s="28">
        <v>3886</v>
      </c>
      <c r="D7" s="28">
        <f t="shared" si="1"/>
        <v>33356</v>
      </c>
      <c r="E7" s="29">
        <v>0</v>
      </c>
      <c r="F7" s="30">
        <v>0</v>
      </c>
      <c r="G7" s="28">
        <f t="shared" si="2"/>
        <v>0</v>
      </c>
      <c r="H7" s="28">
        <f t="shared" si="3"/>
        <v>37242</v>
      </c>
      <c r="I7" s="28">
        <f t="shared" si="4"/>
        <v>3886</v>
      </c>
      <c r="J7" s="28">
        <f t="shared" si="5"/>
        <v>33356</v>
      </c>
      <c r="K7" s="28">
        <f t="shared" si="6"/>
        <v>37242</v>
      </c>
      <c r="L7" s="28">
        <f t="shared" si="7"/>
        <v>3886</v>
      </c>
      <c r="M7" s="28">
        <f t="shared" si="8"/>
        <v>33356</v>
      </c>
      <c r="N7" s="31">
        <v>0</v>
      </c>
      <c r="O7" s="30">
        <v>0</v>
      </c>
      <c r="P7" s="32">
        <f t="shared" si="9"/>
        <v>0</v>
      </c>
      <c r="Q7" s="33">
        <v>9361</v>
      </c>
      <c r="R7" s="33">
        <v>5962</v>
      </c>
      <c r="S7" s="33">
        <v>5962</v>
      </c>
      <c r="T7" s="30"/>
      <c r="U7" s="32"/>
    </row>
    <row r="8" spans="1:21" s="25" customFormat="1" ht="12.75">
      <c r="A8" s="35" t="s">
        <v>18</v>
      </c>
      <c r="B8" s="36">
        <v>50989</v>
      </c>
      <c r="C8" s="19">
        <v>9115</v>
      </c>
      <c r="D8" s="19">
        <f t="shared" si="1"/>
        <v>41874</v>
      </c>
      <c r="E8" s="37">
        <v>0</v>
      </c>
      <c r="F8" s="38">
        <v>0</v>
      </c>
      <c r="G8" s="19">
        <f t="shared" si="2"/>
        <v>0</v>
      </c>
      <c r="H8" s="19">
        <f t="shared" si="3"/>
        <v>50989</v>
      </c>
      <c r="I8" s="19">
        <f t="shared" si="4"/>
        <v>9115</v>
      </c>
      <c r="J8" s="19">
        <f t="shared" si="5"/>
        <v>41874</v>
      </c>
      <c r="K8" s="19">
        <f t="shared" si="6"/>
        <v>48989</v>
      </c>
      <c r="L8" s="19">
        <f t="shared" si="7"/>
        <v>9115</v>
      </c>
      <c r="M8" s="19">
        <f t="shared" si="8"/>
        <v>39874</v>
      </c>
      <c r="N8" s="22">
        <f>N9</f>
        <v>2000</v>
      </c>
      <c r="O8" s="38">
        <f>O9</f>
        <v>0</v>
      </c>
      <c r="P8" s="23">
        <f t="shared" si="9"/>
        <v>2000</v>
      </c>
      <c r="Q8" s="24">
        <f>Q9</f>
        <v>10919</v>
      </c>
      <c r="R8" s="24">
        <f>R9</f>
        <v>2369</v>
      </c>
      <c r="S8" s="24">
        <f>S9</f>
        <v>7014</v>
      </c>
      <c r="T8" s="38"/>
      <c r="U8" s="23"/>
    </row>
    <row r="9" spans="1:21" s="34" customFormat="1" ht="12.75">
      <c r="A9" s="26" t="s">
        <v>19</v>
      </c>
      <c r="B9" s="27">
        <v>50989</v>
      </c>
      <c r="C9" s="28">
        <v>9115</v>
      </c>
      <c r="D9" s="28">
        <f t="shared" si="1"/>
        <v>41874</v>
      </c>
      <c r="E9" s="29">
        <v>0</v>
      </c>
      <c r="F9" s="30">
        <v>0</v>
      </c>
      <c r="G9" s="28">
        <f t="shared" si="2"/>
        <v>0</v>
      </c>
      <c r="H9" s="28">
        <f t="shared" si="3"/>
        <v>50989</v>
      </c>
      <c r="I9" s="28">
        <f t="shared" si="4"/>
        <v>9115</v>
      </c>
      <c r="J9" s="28">
        <f t="shared" si="5"/>
        <v>41874</v>
      </c>
      <c r="K9" s="28">
        <f t="shared" si="6"/>
        <v>48989</v>
      </c>
      <c r="L9" s="28">
        <f t="shared" si="7"/>
        <v>9115</v>
      </c>
      <c r="M9" s="28">
        <f t="shared" si="8"/>
        <v>39874</v>
      </c>
      <c r="N9" s="31">
        <v>2000</v>
      </c>
      <c r="O9" s="30">
        <v>0</v>
      </c>
      <c r="P9" s="32">
        <f t="shared" si="9"/>
        <v>2000</v>
      </c>
      <c r="Q9" s="33">
        <v>10919</v>
      </c>
      <c r="R9" s="33">
        <v>2369</v>
      </c>
      <c r="S9" s="33">
        <v>7014</v>
      </c>
      <c r="T9" s="30"/>
      <c r="U9" s="32">
        <f aca="true" t="shared" si="10" ref="U9:U15">T9-S9</f>
        <v>-7014</v>
      </c>
    </row>
    <row r="10" spans="1:21" s="25" customFormat="1" ht="12.75">
      <c r="A10" s="35" t="s">
        <v>20</v>
      </c>
      <c r="B10" s="36">
        <v>562261</v>
      </c>
      <c r="C10" s="19">
        <v>94032.975</v>
      </c>
      <c r="D10" s="19">
        <f t="shared" si="1"/>
        <v>468228.025</v>
      </c>
      <c r="E10" s="37">
        <v>0</v>
      </c>
      <c r="F10" s="38">
        <v>0</v>
      </c>
      <c r="G10" s="19">
        <f t="shared" si="2"/>
        <v>0</v>
      </c>
      <c r="H10" s="19">
        <f t="shared" si="3"/>
        <v>562261</v>
      </c>
      <c r="I10" s="19">
        <f t="shared" si="4"/>
        <v>94032.975</v>
      </c>
      <c r="J10" s="19">
        <f t="shared" si="5"/>
        <v>468228.025</v>
      </c>
      <c r="K10" s="19">
        <f t="shared" si="6"/>
        <v>599761</v>
      </c>
      <c r="L10" s="19">
        <f t="shared" si="7"/>
        <v>99032.975</v>
      </c>
      <c r="M10" s="19">
        <f t="shared" si="8"/>
        <v>500728.025</v>
      </c>
      <c r="N10" s="22">
        <f>SUM(N11:N13)</f>
        <v>-37500</v>
      </c>
      <c r="O10" s="38">
        <f>SUM(O11:O13)</f>
        <v>-5000</v>
      </c>
      <c r="P10" s="23">
        <f t="shared" si="9"/>
        <v>-32500</v>
      </c>
      <c r="Q10" s="24">
        <f>SUM(Q11:Q13)</f>
        <v>96383</v>
      </c>
      <c r="R10" s="24">
        <f>SUM(R11:R13)</f>
        <v>109898</v>
      </c>
      <c r="S10" s="24">
        <f>SUM(S11:S13)</f>
        <v>112264</v>
      </c>
      <c r="T10" s="24"/>
      <c r="U10" s="39">
        <f t="shared" si="10"/>
        <v>-112264</v>
      </c>
    </row>
    <row r="11" spans="1:21" s="25" customFormat="1" ht="12.75">
      <c r="A11" s="26" t="s">
        <v>21</v>
      </c>
      <c r="B11" s="27">
        <v>522384</v>
      </c>
      <c r="C11" s="28">
        <v>94032.975</v>
      </c>
      <c r="D11" s="28">
        <f t="shared" si="1"/>
        <v>428351.025</v>
      </c>
      <c r="E11" s="29">
        <v>0</v>
      </c>
      <c r="F11" s="30">
        <v>0</v>
      </c>
      <c r="G11" s="28">
        <f t="shared" si="2"/>
        <v>0</v>
      </c>
      <c r="H11" s="28">
        <f t="shared" si="3"/>
        <v>522384</v>
      </c>
      <c r="I11" s="28">
        <f t="shared" si="4"/>
        <v>94032.975</v>
      </c>
      <c r="J11" s="28">
        <f t="shared" si="5"/>
        <v>428351.025</v>
      </c>
      <c r="K11" s="28">
        <f t="shared" si="6"/>
        <v>537634</v>
      </c>
      <c r="L11" s="28">
        <f t="shared" si="7"/>
        <v>99032.975</v>
      </c>
      <c r="M11" s="28">
        <f t="shared" si="8"/>
        <v>438601.025</v>
      </c>
      <c r="N11" s="31">
        <f>-37500-N12-N13</f>
        <v>-15250</v>
      </c>
      <c r="O11" s="30">
        <v>-5000</v>
      </c>
      <c r="P11" s="32">
        <f t="shared" si="9"/>
        <v>-10250</v>
      </c>
      <c r="Q11" s="33">
        <v>86661</v>
      </c>
      <c r="R11" s="33">
        <v>109898</v>
      </c>
      <c r="S11" s="33">
        <v>112264</v>
      </c>
      <c r="T11" s="33"/>
      <c r="U11" s="40">
        <f t="shared" si="10"/>
        <v>-112264</v>
      </c>
    </row>
    <row r="12" spans="1:21" s="25" customFormat="1" ht="12.75">
      <c r="A12" s="26" t="s">
        <v>22</v>
      </c>
      <c r="B12" s="27">
        <v>5616</v>
      </c>
      <c r="C12" s="28">
        <v>0</v>
      </c>
      <c r="D12" s="28">
        <f t="shared" si="1"/>
        <v>5616</v>
      </c>
      <c r="E12" s="29">
        <v>0</v>
      </c>
      <c r="F12" s="30">
        <v>0</v>
      </c>
      <c r="G12" s="28">
        <f t="shared" si="2"/>
        <v>0</v>
      </c>
      <c r="H12" s="28">
        <f t="shared" si="3"/>
        <v>5616</v>
      </c>
      <c r="I12" s="28">
        <f t="shared" si="4"/>
        <v>0</v>
      </c>
      <c r="J12" s="28">
        <f t="shared" si="5"/>
        <v>5616</v>
      </c>
      <c r="K12" s="28">
        <f t="shared" si="6"/>
        <v>7990</v>
      </c>
      <c r="L12" s="28">
        <f t="shared" si="7"/>
        <v>0</v>
      </c>
      <c r="M12" s="28">
        <f t="shared" si="8"/>
        <v>7990</v>
      </c>
      <c r="N12" s="31">
        <v>-2374</v>
      </c>
      <c r="O12" s="30">
        <v>0</v>
      </c>
      <c r="P12" s="32">
        <f t="shared" si="9"/>
        <v>-2374</v>
      </c>
      <c r="Q12" s="33">
        <v>1369</v>
      </c>
      <c r="R12" s="33">
        <v>0</v>
      </c>
      <c r="S12" s="33">
        <v>0</v>
      </c>
      <c r="T12" s="33"/>
      <c r="U12" s="40">
        <f t="shared" si="10"/>
        <v>0</v>
      </c>
    </row>
    <row r="13" spans="1:21" s="34" customFormat="1" ht="12.75">
      <c r="A13" s="26" t="s">
        <v>19</v>
      </c>
      <c r="B13" s="27">
        <v>34261</v>
      </c>
      <c r="C13" s="28">
        <v>0</v>
      </c>
      <c r="D13" s="28">
        <f t="shared" si="1"/>
        <v>34261</v>
      </c>
      <c r="E13" s="29">
        <v>0</v>
      </c>
      <c r="F13" s="30">
        <v>0</v>
      </c>
      <c r="G13" s="28">
        <f t="shared" si="2"/>
        <v>0</v>
      </c>
      <c r="H13" s="28">
        <f t="shared" si="3"/>
        <v>34261</v>
      </c>
      <c r="I13" s="28">
        <f t="shared" si="4"/>
        <v>0</v>
      </c>
      <c r="J13" s="28">
        <f t="shared" si="5"/>
        <v>34261</v>
      </c>
      <c r="K13" s="28">
        <f t="shared" si="6"/>
        <v>54137</v>
      </c>
      <c r="L13" s="28">
        <f t="shared" si="7"/>
        <v>0</v>
      </c>
      <c r="M13" s="28">
        <f t="shared" si="8"/>
        <v>54137</v>
      </c>
      <c r="N13" s="31">
        <v>-19876</v>
      </c>
      <c r="O13" s="30">
        <v>0</v>
      </c>
      <c r="P13" s="32">
        <f t="shared" si="9"/>
        <v>-19876</v>
      </c>
      <c r="Q13" s="33">
        <v>8353</v>
      </c>
      <c r="R13" s="33">
        <v>0</v>
      </c>
      <c r="S13" s="33">
        <v>0</v>
      </c>
      <c r="T13" s="33"/>
      <c r="U13" s="40">
        <f t="shared" si="10"/>
        <v>0</v>
      </c>
    </row>
    <row r="14" spans="1:22" s="25" customFormat="1" ht="12.75">
      <c r="A14" s="35" t="s">
        <v>23</v>
      </c>
      <c r="B14" s="36">
        <v>207034.348</v>
      </c>
      <c r="C14" s="19">
        <v>36103.541</v>
      </c>
      <c r="D14" s="19">
        <f t="shared" si="1"/>
        <v>170930.807</v>
      </c>
      <c r="E14" s="37">
        <v>0</v>
      </c>
      <c r="F14" s="38">
        <v>0</v>
      </c>
      <c r="G14" s="19">
        <f t="shared" si="2"/>
        <v>0</v>
      </c>
      <c r="H14" s="19">
        <f t="shared" si="3"/>
        <v>207034.348</v>
      </c>
      <c r="I14" s="19">
        <f t="shared" si="4"/>
        <v>36103.541</v>
      </c>
      <c r="J14" s="19">
        <f t="shared" si="5"/>
        <v>170930.807</v>
      </c>
      <c r="K14" s="19">
        <f t="shared" si="6"/>
        <v>218934.348</v>
      </c>
      <c r="L14" s="19">
        <f t="shared" si="7"/>
        <v>36103.541</v>
      </c>
      <c r="M14" s="19">
        <f t="shared" si="8"/>
        <v>182830.807</v>
      </c>
      <c r="N14" s="22">
        <f>N15</f>
        <v>-11900</v>
      </c>
      <c r="O14" s="38">
        <f>O15</f>
        <v>0</v>
      </c>
      <c r="P14" s="23">
        <f t="shared" si="9"/>
        <v>-11900</v>
      </c>
      <c r="Q14" s="24">
        <f>Q15</f>
        <v>34376</v>
      </c>
      <c r="R14" s="24">
        <f>R15</f>
        <v>57634</v>
      </c>
      <c r="S14" s="24">
        <f>S15</f>
        <v>57996</v>
      </c>
      <c r="T14" s="38"/>
      <c r="U14" s="39">
        <f t="shared" si="10"/>
        <v>-57996</v>
      </c>
      <c r="V14" s="25" t="s">
        <v>24</v>
      </c>
    </row>
    <row r="15" spans="1:21" s="34" customFormat="1" ht="12.75">
      <c r="A15" s="26" t="s">
        <v>21</v>
      </c>
      <c r="B15" s="27">
        <v>207034.348</v>
      </c>
      <c r="C15" s="28">
        <v>36103.541</v>
      </c>
      <c r="D15" s="28">
        <f t="shared" si="1"/>
        <v>170930.807</v>
      </c>
      <c r="E15" s="29">
        <v>0</v>
      </c>
      <c r="F15" s="30">
        <v>0</v>
      </c>
      <c r="G15" s="28">
        <f t="shared" si="2"/>
        <v>0</v>
      </c>
      <c r="H15" s="28">
        <f t="shared" si="3"/>
        <v>207034.348</v>
      </c>
      <c r="I15" s="28">
        <f t="shared" si="4"/>
        <v>36103.541</v>
      </c>
      <c r="J15" s="28">
        <f t="shared" si="5"/>
        <v>170930.807</v>
      </c>
      <c r="K15" s="28">
        <f t="shared" si="6"/>
        <v>218934.348</v>
      </c>
      <c r="L15" s="28">
        <f t="shared" si="7"/>
        <v>36103.541</v>
      </c>
      <c r="M15" s="28">
        <f t="shared" si="8"/>
        <v>182830.807</v>
      </c>
      <c r="N15" s="31">
        <v>-11900</v>
      </c>
      <c r="O15" s="30">
        <v>0</v>
      </c>
      <c r="P15" s="32">
        <f t="shared" si="9"/>
        <v>-11900</v>
      </c>
      <c r="Q15" s="33">
        <v>34376</v>
      </c>
      <c r="R15" s="33">
        <v>57634</v>
      </c>
      <c r="S15" s="33">
        <v>57996</v>
      </c>
      <c r="T15" s="33"/>
      <c r="U15" s="40">
        <f t="shared" si="10"/>
        <v>-57996</v>
      </c>
    </row>
    <row r="16" spans="1:21" s="25" customFormat="1" ht="12.75">
      <c r="A16" s="35" t="s">
        <v>25</v>
      </c>
      <c r="B16" s="36">
        <v>6638</v>
      </c>
      <c r="C16" s="19">
        <v>0</v>
      </c>
      <c r="D16" s="19">
        <f t="shared" si="1"/>
        <v>6638</v>
      </c>
      <c r="E16" s="37">
        <f>E17</f>
        <v>700</v>
      </c>
      <c r="F16" s="38">
        <f>F17</f>
        <v>0</v>
      </c>
      <c r="G16" s="19">
        <f t="shared" si="2"/>
        <v>700</v>
      </c>
      <c r="H16" s="19">
        <f t="shared" si="3"/>
        <v>7338</v>
      </c>
      <c r="I16" s="19">
        <f t="shared" si="4"/>
        <v>0</v>
      </c>
      <c r="J16" s="19">
        <f t="shared" si="5"/>
        <v>7338</v>
      </c>
      <c r="K16" s="19">
        <f t="shared" si="6"/>
        <v>7338</v>
      </c>
      <c r="L16" s="19">
        <f t="shared" si="7"/>
        <v>0</v>
      </c>
      <c r="M16" s="19">
        <f t="shared" si="8"/>
        <v>7338</v>
      </c>
      <c r="N16" s="22">
        <f>N17</f>
        <v>0</v>
      </c>
      <c r="O16" s="38">
        <f>O17</f>
        <v>0</v>
      </c>
      <c r="P16" s="23">
        <f t="shared" si="9"/>
        <v>0</v>
      </c>
      <c r="Q16" s="24">
        <v>0</v>
      </c>
      <c r="R16" s="24">
        <f>R17</f>
        <v>0</v>
      </c>
      <c r="S16" s="24">
        <f>S17</f>
        <v>1294</v>
      </c>
      <c r="T16" s="38"/>
      <c r="U16" s="39"/>
    </row>
    <row r="17" spans="1:21" s="34" customFormat="1" ht="12.75">
      <c r="A17" s="26" t="s">
        <v>19</v>
      </c>
      <c r="B17" s="27">
        <v>6638</v>
      </c>
      <c r="C17" s="28">
        <v>0</v>
      </c>
      <c r="D17" s="28">
        <f t="shared" si="1"/>
        <v>6638</v>
      </c>
      <c r="E17" s="29">
        <v>700</v>
      </c>
      <c r="F17" s="30">
        <v>0</v>
      </c>
      <c r="G17" s="28">
        <f t="shared" si="2"/>
        <v>700</v>
      </c>
      <c r="H17" s="28">
        <f t="shared" si="3"/>
        <v>7338</v>
      </c>
      <c r="I17" s="28">
        <f t="shared" si="4"/>
        <v>0</v>
      </c>
      <c r="J17" s="28">
        <f t="shared" si="5"/>
        <v>7338</v>
      </c>
      <c r="K17" s="28">
        <f t="shared" si="6"/>
        <v>7338</v>
      </c>
      <c r="L17" s="28">
        <f t="shared" si="7"/>
        <v>0</v>
      </c>
      <c r="M17" s="28">
        <f t="shared" si="8"/>
        <v>7338</v>
      </c>
      <c r="N17" s="31">
        <v>0</v>
      </c>
      <c r="O17" s="30">
        <v>0</v>
      </c>
      <c r="P17" s="32">
        <f t="shared" si="9"/>
        <v>0</v>
      </c>
      <c r="Q17" s="33">
        <v>0</v>
      </c>
      <c r="R17" s="33">
        <v>0</v>
      </c>
      <c r="S17" s="33">
        <v>1294</v>
      </c>
      <c r="T17" s="30"/>
      <c r="U17" s="40"/>
    </row>
    <row r="18" spans="1:21" s="25" customFormat="1" ht="12.75">
      <c r="A18" s="35" t="s">
        <v>26</v>
      </c>
      <c r="B18" s="36">
        <v>369140</v>
      </c>
      <c r="C18" s="19">
        <v>2602</v>
      </c>
      <c r="D18" s="19">
        <f t="shared" si="1"/>
        <v>366538</v>
      </c>
      <c r="E18" s="37">
        <f>E19</f>
        <v>1934.765000000014</v>
      </c>
      <c r="F18" s="38">
        <v>0</v>
      </c>
      <c r="G18" s="19">
        <f t="shared" si="2"/>
        <v>1934.765000000014</v>
      </c>
      <c r="H18" s="19">
        <f t="shared" si="3"/>
        <v>371074.765</v>
      </c>
      <c r="I18" s="19">
        <f t="shared" si="4"/>
        <v>2602</v>
      </c>
      <c r="J18" s="19">
        <f t="shared" si="5"/>
        <v>368472.765</v>
      </c>
      <c r="K18" s="19">
        <f t="shared" si="6"/>
        <v>375174.765</v>
      </c>
      <c r="L18" s="19">
        <f t="shared" si="7"/>
        <v>2602</v>
      </c>
      <c r="M18" s="19">
        <f t="shared" si="8"/>
        <v>372572.765</v>
      </c>
      <c r="N18" s="22">
        <f>N19</f>
        <v>-4100</v>
      </c>
      <c r="O18" s="38">
        <f>O19</f>
        <v>0</v>
      </c>
      <c r="P18" s="23">
        <f t="shared" si="9"/>
        <v>-4100</v>
      </c>
      <c r="Q18" s="24">
        <f>Q19</f>
        <v>43504</v>
      </c>
      <c r="R18" s="24">
        <f>R19</f>
        <v>22667</v>
      </c>
      <c r="S18" s="24">
        <f>S19</f>
        <v>53488</v>
      </c>
      <c r="T18" s="38"/>
      <c r="U18" s="39">
        <f>T18-S18</f>
        <v>-53488</v>
      </c>
    </row>
    <row r="19" spans="1:21" s="34" customFormat="1" ht="12.75">
      <c r="A19" s="26" t="s">
        <v>27</v>
      </c>
      <c r="B19" s="41">
        <v>369140</v>
      </c>
      <c r="C19" s="28">
        <v>2602</v>
      </c>
      <c r="D19" s="28">
        <f t="shared" si="1"/>
        <v>366538</v>
      </c>
      <c r="E19" s="29">
        <f>371074.765-B19</f>
        <v>1934.765000000014</v>
      </c>
      <c r="F19" s="30">
        <v>0</v>
      </c>
      <c r="G19" s="28">
        <f t="shared" si="2"/>
        <v>1934.765000000014</v>
      </c>
      <c r="H19" s="28">
        <f t="shared" si="3"/>
        <v>371074.765</v>
      </c>
      <c r="I19" s="28">
        <f t="shared" si="4"/>
        <v>2602</v>
      </c>
      <c r="J19" s="28">
        <f t="shared" si="5"/>
        <v>368472.765</v>
      </c>
      <c r="K19" s="28">
        <f t="shared" si="6"/>
        <v>375174.765</v>
      </c>
      <c r="L19" s="28">
        <f t="shared" si="7"/>
        <v>2602</v>
      </c>
      <c r="M19" s="28">
        <f t="shared" si="8"/>
        <v>372572.765</v>
      </c>
      <c r="N19" s="31">
        <v>-4100</v>
      </c>
      <c r="O19" s="30">
        <v>0</v>
      </c>
      <c r="P19" s="32">
        <f t="shared" si="9"/>
        <v>-4100</v>
      </c>
      <c r="Q19" s="33">
        <v>43504</v>
      </c>
      <c r="R19" s="33">
        <v>22667</v>
      </c>
      <c r="S19" s="33">
        <v>53488</v>
      </c>
      <c r="T19" s="30"/>
      <c r="U19" s="40">
        <f>T19-S19</f>
        <v>-53488</v>
      </c>
    </row>
    <row r="20" spans="1:22" s="25" customFormat="1" ht="12.75">
      <c r="A20" s="35" t="s">
        <v>28</v>
      </c>
      <c r="B20" s="36">
        <f>B21</f>
        <v>0</v>
      </c>
      <c r="C20" s="19">
        <f>C21</f>
        <v>0</v>
      </c>
      <c r="D20" s="19">
        <f t="shared" si="1"/>
        <v>0</v>
      </c>
      <c r="E20" s="37">
        <f>E21</f>
        <v>0</v>
      </c>
      <c r="F20" s="38">
        <v>0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19">
        <f t="shared" si="5"/>
        <v>0</v>
      </c>
      <c r="K20" s="19">
        <f t="shared" si="6"/>
        <v>0</v>
      </c>
      <c r="L20" s="19">
        <f t="shared" si="7"/>
        <v>0</v>
      </c>
      <c r="M20" s="19">
        <f t="shared" si="8"/>
        <v>0</v>
      </c>
      <c r="N20" s="22">
        <f>N21</f>
        <v>0</v>
      </c>
      <c r="O20" s="38">
        <f>O21</f>
        <v>0</v>
      </c>
      <c r="P20" s="23">
        <f t="shared" si="9"/>
        <v>0</v>
      </c>
      <c r="Q20" s="24">
        <f>Q21</f>
        <v>0</v>
      </c>
      <c r="R20" s="24">
        <f>R21</f>
        <v>40153</v>
      </c>
      <c r="S20" s="24">
        <f>S21</f>
        <v>40153</v>
      </c>
      <c r="T20" s="38"/>
      <c r="U20" s="39">
        <f>T20-S20</f>
        <v>-40153</v>
      </c>
      <c r="V20" s="25" t="s">
        <v>38</v>
      </c>
    </row>
    <row r="21" spans="1:21" s="34" customFormat="1" ht="12.75">
      <c r="A21" s="26" t="s">
        <v>19</v>
      </c>
      <c r="B21" s="42">
        <v>0</v>
      </c>
      <c r="C21" s="28">
        <v>0</v>
      </c>
      <c r="D21" s="28">
        <f t="shared" si="1"/>
        <v>0</v>
      </c>
      <c r="E21" s="43">
        <v>0</v>
      </c>
      <c r="F21" s="44">
        <v>0</v>
      </c>
      <c r="G21" s="28">
        <f t="shared" si="2"/>
        <v>0</v>
      </c>
      <c r="H21" s="28">
        <f t="shared" si="3"/>
        <v>0</v>
      </c>
      <c r="I21" s="28">
        <f t="shared" si="4"/>
        <v>0</v>
      </c>
      <c r="J21" s="28">
        <f t="shared" si="5"/>
        <v>0</v>
      </c>
      <c r="K21" s="28">
        <f t="shared" si="6"/>
        <v>0</v>
      </c>
      <c r="L21" s="28">
        <f t="shared" si="7"/>
        <v>0</v>
      </c>
      <c r="M21" s="28">
        <f t="shared" si="8"/>
        <v>0</v>
      </c>
      <c r="N21" s="31">
        <v>0</v>
      </c>
      <c r="O21" s="44">
        <v>0</v>
      </c>
      <c r="P21" s="32">
        <f t="shared" si="9"/>
        <v>0</v>
      </c>
      <c r="Q21" s="33">
        <v>0</v>
      </c>
      <c r="R21" s="33">
        <v>40153</v>
      </c>
      <c r="S21" s="33">
        <v>40153</v>
      </c>
      <c r="T21" s="44"/>
      <c r="U21" s="40">
        <f>T21-S21</f>
        <v>-40153</v>
      </c>
    </row>
    <row r="22" spans="1:22" ht="12.75">
      <c r="A22" s="45" t="s">
        <v>29</v>
      </c>
      <c r="B22" s="46">
        <v>7276535.096</v>
      </c>
      <c r="C22" s="46">
        <v>1230078.124</v>
      </c>
      <c r="D22" s="46">
        <f aca="true" t="shared" si="11" ref="D22:U22">D23+D25+D28+D32+D34+D36+D39+D42</f>
        <v>6046456.972000001</v>
      </c>
      <c r="E22" s="46">
        <f t="shared" si="11"/>
        <v>50533</v>
      </c>
      <c r="F22" s="46">
        <f t="shared" si="11"/>
        <v>0</v>
      </c>
      <c r="G22" s="46">
        <f t="shared" si="11"/>
        <v>50533</v>
      </c>
      <c r="H22" s="46">
        <f t="shared" si="11"/>
        <v>7327068.096</v>
      </c>
      <c r="I22" s="46">
        <f t="shared" si="11"/>
        <v>1230078.124</v>
      </c>
      <c r="J22" s="46">
        <f t="shared" si="11"/>
        <v>6096989.972000001</v>
      </c>
      <c r="K22" s="46">
        <f t="shared" si="11"/>
        <v>7420806.096</v>
      </c>
      <c r="L22" s="46">
        <f t="shared" si="11"/>
        <v>1267682.124</v>
      </c>
      <c r="M22" s="46">
        <f t="shared" si="11"/>
        <v>6153123.972000001</v>
      </c>
      <c r="N22" s="46">
        <f t="shared" si="11"/>
        <v>-93738</v>
      </c>
      <c r="O22" s="46">
        <f t="shared" si="11"/>
        <v>-37604</v>
      </c>
      <c r="P22" s="46">
        <f t="shared" si="11"/>
        <v>-56134</v>
      </c>
      <c r="Q22" s="46">
        <f t="shared" si="11"/>
        <v>1492422</v>
      </c>
      <c r="R22" s="46">
        <f t="shared" si="11"/>
        <v>1434459</v>
      </c>
      <c r="S22" s="46">
        <f t="shared" si="11"/>
        <v>1520369</v>
      </c>
      <c r="T22" s="46">
        <f t="shared" si="11"/>
        <v>0</v>
      </c>
      <c r="U22" s="46">
        <f t="shared" si="11"/>
        <v>-589734</v>
      </c>
      <c r="V22" s="16"/>
    </row>
    <row r="23" spans="1:21" s="25" customFormat="1" ht="12.75">
      <c r="A23" s="17" t="s">
        <v>30</v>
      </c>
      <c r="B23" s="47">
        <v>2214396.391</v>
      </c>
      <c r="C23" s="19">
        <v>38156.96</v>
      </c>
      <c r="D23" s="19">
        <f aca="true" t="shared" si="12" ref="D23:D44">B23-C23</f>
        <v>2176239.431</v>
      </c>
      <c r="E23" s="20">
        <f>E24</f>
        <v>501</v>
      </c>
      <c r="F23" s="21">
        <f>F24</f>
        <v>0</v>
      </c>
      <c r="G23" s="19">
        <f aca="true" t="shared" si="13" ref="G23:G44">E23-F23</f>
        <v>501</v>
      </c>
      <c r="H23" s="19">
        <f aca="true" t="shared" si="14" ref="H23:H44">B23+E23</f>
        <v>2214897.391</v>
      </c>
      <c r="I23" s="19">
        <f aca="true" t="shared" si="15" ref="I23:I44">C23+F23</f>
        <v>38156.96</v>
      </c>
      <c r="J23" s="19">
        <f aca="true" t="shared" si="16" ref="J23:J44">H23-I23</f>
        <v>2176740.431</v>
      </c>
      <c r="K23" s="19">
        <f aca="true" t="shared" si="17" ref="K23:K44">H23-N23</f>
        <v>2221030.391</v>
      </c>
      <c r="L23" s="19">
        <f aca="true" t="shared" si="18" ref="L23:L44">I23-O23</f>
        <v>38156.96</v>
      </c>
      <c r="M23" s="19">
        <f aca="true" t="shared" si="19" ref="M23:M44">J23-P23</f>
        <v>2182873.431</v>
      </c>
      <c r="N23" s="48">
        <f>N24</f>
        <v>-6133</v>
      </c>
      <c r="O23" s="21">
        <v>0</v>
      </c>
      <c r="P23" s="23">
        <f aca="true" t="shared" si="20" ref="P23:P44">N23-O23</f>
        <v>-6133</v>
      </c>
      <c r="Q23" s="48">
        <f>Q24</f>
        <v>455430</v>
      </c>
      <c r="R23" s="49">
        <f>R24</f>
        <v>451225</v>
      </c>
      <c r="S23" s="49">
        <f>S24</f>
        <v>467245</v>
      </c>
      <c r="T23" s="21"/>
      <c r="U23" s="23">
        <f>T23-S23</f>
        <v>-467245</v>
      </c>
    </row>
    <row r="24" spans="1:21" s="34" customFormat="1" ht="12.75">
      <c r="A24" s="26" t="s">
        <v>21</v>
      </c>
      <c r="B24" s="50">
        <v>2214396.391</v>
      </c>
      <c r="C24" s="28">
        <v>38156.96</v>
      </c>
      <c r="D24" s="28">
        <f t="shared" si="12"/>
        <v>2176239.431</v>
      </c>
      <c r="E24" s="29">
        <v>501</v>
      </c>
      <c r="F24" s="30">
        <v>0</v>
      </c>
      <c r="G24" s="28">
        <f t="shared" si="13"/>
        <v>501</v>
      </c>
      <c r="H24" s="28">
        <f t="shared" si="14"/>
        <v>2214897.391</v>
      </c>
      <c r="I24" s="28">
        <f t="shared" si="15"/>
        <v>38156.96</v>
      </c>
      <c r="J24" s="28">
        <f t="shared" si="16"/>
        <v>2176740.431</v>
      </c>
      <c r="K24" s="28">
        <f t="shared" si="17"/>
        <v>2221030.391</v>
      </c>
      <c r="L24" s="28">
        <f t="shared" si="18"/>
        <v>38156.96</v>
      </c>
      <c r="M24" s="28">
        <f t="shared" si="19"/>
        <v>2182873.431</v>
      </c>
      <c r="N24" s="31">
        <v>-6133</v>
      </c>
      <c r="O24" s="30">
        <v>0</v>
      </c>
      <c r="P24" s="32">
        <f t="shared" si="20"/>
        <v>-6133</v>
      </c>
      <c r="Q24" s="31">
        <v>455430</v>
      </c>
      <c r="R24" s="33">
        <v>451225</v>
      </c>
      <c r="S24" s="33">
        <v>467245</v>
      </c>
      <c r="T24" s="30"/>
      <c r="U24" s="32"/>
    </row>
    <row r="25" spans="1:21" s="25" customFormat="1" ht="12.75">
      <c r="A25" s="17" t="s">
        <v>31</v>
      </c>
      <c r="B25" s="51">
        <v>499764.946</v>
      </c>
      <c r="C25" s="19">
        <v>52632.922</v>
      </c>
      <c r="D25" s="19">
        <f t="shared" si="12"/>
        <v>447132.024</v>
      </c>
      <c r="E25" s="37">
        <f>SUM(E26:E27)</f>
        <v>0</v>
      </c>
      <c r="F25" s="38">
        <f>SUM(F26:F27)</f>
        <v>0</v>
      </c>
      <c r="G25" s="19">
        <f t="shared" si="13"/>
        <v>0</v>
      </c>
      <c r="H25" s="19">
        <f t="shared" si="14"/>
        <v>499764.946</v>
      </c>
      <c r="I25" s="19">
        <f t="shared" si="15"/>
        <v>52632.922</v>
      </c>
      <c r="J25" s="19">
        <f t="shared" si="16"/>
        <v>447132.024</v>
      </c>
      <c r="K25" s="19">
        <f t="shared" si="17"/>
        <v>499764.946</v>
      </c>
      <c r="L25" s="19">
        <f t="shared" si="18"/>
        <v>52632.922</v>
      </c>
      <c r="M25" s="19">
        <f t="shared" si="19"/>
        <v>447132.024</v>
      </c>
      <c r="N25" s="22">
        <f>N26+N27</f>
        <v>0</v>
      </c>
      <c r="O25" s="38">
        <f>O26+O27</f>
        <v>0</v>
      </c>
      <c r="P25" s="23">
        <f t="shared" si="20"/>
        <v>0</v>
      </c>
      <c r="Q25" s="22">
        <f>Q26+Q27</f>
        <v>111410</v>
      </c>
      <c r="R25" s="24">
        <f>R26+R27</f>
        <v>96490</v>
      </c>
      <c r="S25" s="24">
        <f>S26+S27</f>
        <v>122489</v>
      </c>
      <c r="T25" s="38"/>
      <c r="U25" s="23">
        <f>T25-S25</f>
        <v>-122489</v>
      </c>
    </row>
    <row r="26" spans="1:21" s="34" customFormat="1" ht="12.75">
      <c r="A26" s="26" t="s">
        <v>21</v>
      </c>
      <c r="B26" s="50">
        <v>381036.328</v>
      </c>
      <c r="C26" s="28">
        <v>46289.126</v>
      </c>
      <c r="D26" s="28">
        <f t="shared" si="12"/>
        <v>334747.202</v>
      </c>
      <c r="E26" s="29">
        <v>0</v>
      </c>
      <c r="F26" s="30">
        <v>0</v>
      </c>
      <c r="G26" s="28">
        <f t="shared" si="13"/>
        <v>0</v>
      </c>
      <c r="H26" s="28">
        <f t="shared" si="14"/>
        <v>381036.328</v>
      </c>
      <c r="I26" s="28">
        <f t="shared" si="15"/>
        <v>46289.126</v>
      </c>
      <c r="J26" s="28">
        <f t="shared" si="16"/>
        <v>334747.202</v>
      </c>
      <c r="K26" s="28">
        <f t="shared" si="17"/>
        <v>381036.328</v>
      </c>
      <c r="L26" s="28">
        <f t="shared" si="18"/>
        <v>46289.126</v>
      </c>
      <c r="M26" s="28">
        <f t="shared" si="19"/>
        <v>334747.202</v>
      </c>
      <c r="N26" s="31">
        <v>0</v>
      </c>
      <c r="O26" s="30">
        <v>0</v>
      </c>
      <c r="P26" s="32">
        <f t="shared" si="20"/>
        <v>0</v>
      </c>
      <c r="Q26" s="31">
        <v>83401</v>
      </c>
      <c r="R26" s="33">
        <v>79146</v>
      </c>
      <c r="S26" s="33">
        <v>103124</v>
      </c>
      <c r="T26" s="30"/>
      <c r="U26" s="32"/>
    </row>
    <row r="27" spans="1:21" s="34" customFormat="1" ht="12.75">
      <c r="A27" s="26" t="s">
        <v>19</v>
      </c>
      <c r="B27" s="50">
        <v>118728.618</v>
      </c>
      <c r="C27" s="28">
        <v>6343.796</v>
      </c>
      <c r="D27" s="28">
        <f t="shared" si="12"/>
        <v>112384.822</v>
      </c>
      <c r="E27" s="29">
        <v>0</v>
      </c>
      <c r="F27" s="30">
        <v>0</v>
      </c>
      <c r="G27" s="28">
        <f t="shared" si="13"/>
        <v>0</v>
      </c>
      <c r="H27" s="28">
        <f t="shared" si="14"/>
        <v>118728.618</v>
      </c>
      <c r="I27" s="28">
        <f t="shared" si="15"/>
        <v>6343.796</v>
      </c>
      <c r="J27" s="28">
        <f t="shared" si="16"/>
        <v>112384.822</v>
      </c>
      <c r="K27" s="28">
        <f t="shared" si="17"/>
        <v>118728.618</v>
      </c>
      <c r="L27" s="28">
        <f t="shared" si="18"/>
        <v>6343.796</v>
      </c>
      <c r="M27" s="28">
        <f t="shared" si="19"/>
        <v>112384.822</v>
      </c>
      <c r="N27" s="31">
        <v>0</v>
      </c>
      <c r="O27" s="30">
        <v>0</v>
      </c>
      <c r="P27" s="32">
        <f t="shared" si="20"/>
        <v>0</v>
      </c>
      <c r="Q27" s="31">
        <v>28009</v>
      </c>
      <c r="R27" s="33">
        <v>17344</v>
      </c>
      <c r="S27" s="33">
        <v>19365</v>
      </c>
      <c r="T27" s="30"/>
      <c r="U27" s="32"/>
    </row>
    <row r="28" spans="1:21" s="25" customFormat="1" ht="12.75">
      <c r="A28" s="17" t="s">
        <v>32</v>
      </c>
      <c r="B28" s="51">
        <f>B29+B30+B31</f>
        <v>845700.012</v>
      </c>
      <c r="C28" s="19">
        <v>223018.982</v>
      </c>
      <c r="D28" s="19">
        <f t="shared" si="12"/>
        <v>622681.03</v>
      </c>
      <c r="E28" s="37">
        <f>SUM(E29:E31)</f>
        <v>1112</v>
      </c>
      <c r="F28" s="24">
        <f>SUM(F29:F31)</f>
        <v>0</v>
      </c>
      <c r="G28" s="36">
        <f t="shared" si="13"/>
        <v>1112</v>
      </c>
      <c r="H28" s="19">
        <f t="shared" si="14"/>
        <v>846812.012</v>
      </c>
      <c r="I28" s="19">
        <f t="shared" si="15"/>
        <v>223018.982</v>
      </c>
      <c r="J28" s="19">
        <f t="shared" si="16"/>
        <v>623793.03</v>
      </c>
      <c r="K28" s="19">
        <f t="shared" si="17"/>
        <v>894778.012</v>
      </c>
      <c r="L28" s="19">
        <f t="shared" si="18"/>
        <v>252810.982</v>
      </c>
      <c r="M28" s="19">
        <f t="shared" si="19"/>
        <v>641967.03</v>
      </c>
      <c r="N28" s="22">
        <f>N29+N30+N31</f>
        <v>-47966</v>
      </c>
      <c r="O28" s="38">
        <f>O29+O30+O31</f>
        <v>-29792</v>
      </c>
      <c r="P28" s="23">
        <f t="shared" si="20"/>
        <v>-18174</v>
      </c>
      <c r="Q28" s="22">
        <f>Q29+Q30+Q31</f>
        <v>166608</v>
      </c>
      <c r="R28" s="24">
        <f>R29+R30+R31</f>
        <v>183167</v>
      </c>
      <c r="S28" s="24">
        <f>S29+S30+S31</f>
        <v>166820</v>
      </c>
      <c r="T28" s="38"/>
      <c r="U28" s="23"/>
    </row>
    <row r="29" spans="1:21" s="34" customFormat="1" ht="12.75">
      <c r="A29" s="26" t="s">
        <v>17</v>
      </c>
      <c r="B29" s="50">
        <v>1011.185</v>
      </c>
      <c r="C29" s="28">
        <v>367.689</v>
      </c>
      <c r="D29" s="28">
        <f t="shared" si="12"/>
        <v>643.4959999999999</v>
      </c>
      <c r="E29" s="29">
        <v>0</v>
      </c>
      <c r="F29" s="30">
        <v>0</v>
      </c>
      <c r="G29" s="28">
        <f t="shared" si="13"/>
        <v>0</v>
      </c>
      <c r="H29" s="28">
        <f t="shared" si="14"/>
        <v>1011.185</v>
      </c>
      <c r="I29" s="28">
        <f t="shared" si="15"/>
        <v>367.689</v>
      </c>
      <c r="J29" s="28">
        <f t="shared" si="16"/>
        <v>643.4959999999999</v>
      </c>
      <c r="K29" s="28">
        <f t="shared" si="17"/>
        <v>1011.185</v>
      </c>
      <c r="L29" s="28">
        <f t="shared" si="18"/>
        <v>367.689</v>
      </c>
      <c r="M29" s="28">
        <f t="shared" si="19"/>
        <v>643.4959999999999</v>
      </c>
      <c r="N29" s="31">
        <v>0</v>
      </c>
      <c r="O29" s="30">
        <v>0</v>
      </c>
      <c r="P29" s="32">
        <f t="shared" si="20"/>
        <v>0</v>
      </c>
      <c r="Q29" s="31">
        <v>156</v>
      </c>
      <c r="R29" s="33">
        <v>3</v>
      </c>
      <c r="S29" s="33">
        <v>3</v>
      </c>
      <c r="T29" s="30"/>
      <c r="U29" s="32"/>
    </row>
    <row r="30" spans="1:21" s="34" customFormat="1" ht="12.75">
      <c r="A30" s="26" t="s">
        <v>21</v>
      </c>
      <c r="B30" s="50">
        <f>67882.827+4500</f>
        <v>72382.827</v>
      </c>
      <c r="C30" s="28">
        <v>624.293</v>
      </c>
      <c r="D30" s="28">
        <f t="shared" si="12"/>
        <v>71758.534</v>
      </c>
      <c r="E30" s="29">
        <v>0</v>
      </c>
      <c r="F30" s="30">
        <v>0</v>
      </c>
      <c r="G30" s="28">
        <f t="shared" si="13"/>
        <v>0</v>
      </c>
      <c r="H30" s="28">
        <f t="shared" si="14"/>
        <v>72382.827</v>
      </c>
      <c r="I30" s="28">
        <f t="shared" si="15"/>
        <v>624.293</v>
      </c>
      <c r="J30" s="28">
        <f t="shared" si="16"/>
        <v>71758.534</v>
      </c>
      <c r="K30" s="28">
        <f t="shared" si="17"/>
        <v>74592.827</v>
      </c>
      <c r="L30" s="28">
        <f t="shared" si="18"/>
        <v>17007.293</v>
      </c>
      <c r="M30" s="28">
        <f t="shared" si="19"/>
        <v>57585.534</v>
      </c>
      <c r="N30" s="31">
        <v>-2210</v>
      </c>
      <c r="O30" s="30">
        <v>-16383</v>
      </c>
      <c r="P30" s="32">
        <f t="shared" si="20"/>
        <v>14173</v>
      </c>
      <c r="Q30" s="31">
        <v>10636</v>
      </c>
      <c r="R30" s="33">
        <v>7022</v>
      </c>
      <c r="S30" s="33">
        <v>7314</v>
      </c>
      <c r="T30" s="30"/>
      <c r="U30" s="32"/>
    </row>
    <row r="31" spans="1:21" s="34" customFormat="1" ht="12.75">
      <c r="A31" s="26" t="s">
        <v>19</v>
      </c>
      <c r="B31" s="50">
        <f>776806-4500</f>
        <v>772306</v>
      </c>
      <c r="C31" s="28">
        <v>222027</v>
      </c>
      <c r="D31" s="28">
        <f t="shared" si="12"/>
        <v>550279</v>
      </c>
      <c r="E31" s="29">
        <f>761+351</f>
        <v>1112</v>
      </c>
      <c r="F31" s="30">
        <v>0</v>
      </c>
      <c r="G31" s="28">
        <f t="shared" si="13"/>
        <v>1112</v>
      </c>
      <c r="H31" s="28">
        <f t="shared" si="14"/>
        <v>773418</v>
      </c>
      <c r="I31" s="28">
        <f t="shared" si="15"/>
        <v>222027</v>
      </c>
      <c r="J31" s="28">
        <f t="shared" si="16"/>
        <v>551391</v>
      </c>
      <c r="K31" s="28">
        <f t="shared" si="17"/>
        <v>819174</v>
      </c>
      <c r="L31" s="28">
        <f t="shared" si="18"/>
        <v>235436</v>
      </c>
      <c r="M31" s="28">
        <f t="shared" si="19"/>
        <v>583738</v>
      </c>
      <c r="N31" s="31">
        <v>-45756</v>
      </c>
      <c r="O31" s="30">
        <v>-13409</v>
      </c>
      <c r="P31" s="32">
        <f t="shared" si="20"/>
        <v>-32347</v>
      </c>
      <c r="Q31" s="31">
        <v>155816</v>
      </c>
      <c r="R31" s="33">
        <v>176142</v>
      </c>
      <c r="S31" s="33">
        <v>159503</v>
      </c>
      <c r="T31" s="30"/>
      <c r="U31" s="32"/>
    </row>
    <row r="32" spans="1:21" s="25" customFormat="1" ht="12.75">
      <c r="A32" s="17" t="s">
        <v>16</v>
      </c>
      <c r="B32" s="51">
        <v>3291027</v>
      </c>
      <c r="C32" s="19">
        <v>852222</v>
      </c>
      <c r="D32" s="19">
        <f t="shared" si="12"/>
        <v>2438805</v>
      </c>
      <c r="E32" s="37">
        <f>E33</f>
        <v>43523</v>
      </c>
      <c r="F32" s="38">
        <f>F33</f>
        <v>0</v>
      </c>
      <c r="G32" s="19">
        <f t="shared" si="13"/>
        <v>43523</v>
      </c>
      <c r="H32" s="19">
        <f t="shared" si="14"/>
        <v>3334550</v>
      </c>
      <c r="I32" s="19">
        <f t="shared" si="15"/>
        <v>852222</v>
      </c>
      <c r="J32" s="19">
        <f t="shared" si="16"/>
        <v>2482328</v>
      </c>
      <c r="K32" s="19">
        <f t="shared" si="17"/>
        <v>3367176</v>
      </c>
      <c r="L32" s="19">
        <f t="shared" si="18"/>
        <v>852222</v>
      </c>
      <c r="M32" s="19">
        <f t="shared" si="19"/>
        <v>2514954</v>
      </c>
      <c r="N32" s="22">
        <f>N33</f>
        <v>-32626</v>
      </c>
      <c r="O32" s="38">
        <f>O33</f>
        <v>0</v>
      </c>
      <c r="P32" s="23">
        <f t="shared" si="20"/>
        <v>-32626</v>
      </c>
      <c r="Q32" s="22">
        <f>Q33</f>
        <v>651910</v>
      </c>
      <c r="R32" s="24">
        <f>R33</f>
        <v>631252</v>
      </c>
      <c r="S32" s="24">
        <v>670582</v>
      </c>
      <c r="T32" s="38"/>
      <c r="U32" s="23"/>
    </row>
    <row r="33" spans="1:21" s="34" customFormat="1" ht="12.75">
      <c r="A33" s="26" t="s">
        <v>19</v>
      </c>
      <c r="B33" s="50">
        <v>3291027</v>
      </c>
      <c r="C33" s="28">
        <v>852222</v>
      </c>
      <c r="D33" s="28">
        <f t="shared" si="12"/>
        <v>2438805</v>
      </c>
      <c r="E33" s="29">
        <f>38878+2345+2300</f>
        <v>43523</v>
      </c>
      <c r="F33" s="30">
        <v>0</v>
      </c>
      <c r="G33" s="28">
        <f t="shared" si="13"/>
        <v>43523</v>
      </c>
      <c r="H33" s="28">
        <f t="shared" si="14"/>
        <v>3334550</v>
      </c>
      <c r="I33" s="28">
        <f t="shared" si="15"/>
        <v>852222</v>
      </c>
      <c r="J33" s="28">
        <f t="shared" si="16"/>
        <v>2482328</v>
      </c>
      <c r="K33" s="28">
        <f t="shared" si="17"/>
        <v>3367176</v>
      </c>
      <c r="L33" s="28">
        <f t="shared" si="18"/>
        <v>852222</v>
      </c>
      <c r="M33" s="28">
        <f t="shared" si="19"/>
        <v>2514954</v>
      </c>
      <c r="N33" s="31">
        <v>-32626</v>
      </c>
      <c r="O33" s="30">
        <v>0</v>
      </c>
      <c r="P33" s="32">
        <f t="shared" si="20"/>
        <v>-32626</v>
      </c>
      <c r="Q33" s="31">
        <v>651910</v>
      </c>
      <c r="R33" s="33">
        <v>631252</v>
      </c>
      <c r="S33" s="33">
        <v>670582</v>
      </c>
      <c r="T33" s="30"/>
      <c r="U33" s="32"/>
    </row>
    <row r="34" spans="1:21" s="25" customFormat="1" ht="12.75">
      <c r="A34" s="17" t="s">
        <v>18</v>
      </c>
      <c r="B34" s="51">
        <v>122158.7</v>
      </c>
      <c r="C34" s="19">
        <v>58963.3</v>
      </c>
      <c r="D34" s="19">
        <f t="shared" si="12"/>
        <v>63195.399999999994</v>
      </c>
      <c r="E34" s="37">
        <f>E35</f>
        <v>-783</v>
      </c>
      <c r="F34" s="38">
        <f>F35</f>
        <v>0</v>
      </c>
      <c r="G34" s="19">
        <f t="shared" si="13"/>
        <v>-783</v>
      </c>
      <c r="H34" s="19">
        <f t="shared" si="14"/>
        <v>121375.7</v>
      </c>
      <c r="I34" s="19">
        <f t="shared" si="15"/>
        <v>58963.3</v>
      </c>
      <c r="J34" s="19">
        <f t="shared" si="16"/>
        <v>62412.399999999994</v>
      </c>
      <c r="K34" s="19">
        <f t="shared" si="17"/>
        <v>124580.7</v>
      </c>
      <c r="L34" s="19">
        <f t="shared" si="18"/>
        <v>58963.3</v>
      </c>
      <c r="M34" s="19">
        <f t="shared" si="19"/>
        <v>65617.4</v>
      </c>
      <c r="N34" s="22">
        <f>N35</f>
        <v>-3205</v>
      </c>
      <c r="O34" s="38">
        <f>O35</f>
        <v>0</v>
      </c>
      <c r="P34" s="23">
        <f t="shared" si="20"/>
        <v>-3205</v>
      </c>
      <c r="Q34" s="22">
        <f>Q35</f>
        <v>32758</v>
      </c>
      <c r="R34" s="24">
        <f>R35</f>
        <v>23582</v>
      </c>
      <c r="S34" s="24">
        <f>S35</f>
        <v>29492</v>
      </c>
      <c r="T34" s="38"/>
      <c r="U34" s="23"/>
    </row>
    <row r="35" spans="1:21" s="34" customFormat="1" ht="12.75">
      <c r="A35" s="26" t="s">
        <v>19</v>
      </c>
      <c r="B35" s="50">
        <v>122158.7</v>
      </c>
      <c r="C35" s="28">
        <v>58963.3</v>
      </c>
      <c r="D35" s="28">
        <f t="shared" si="12"/>
        <v>63195.399999999994</v>
      </c>
      <c r="E35" s="29">
        <v>-783</v>
      </c>
      <c r="F35" s="30">
        <v>0</v>
      </c>
      <c r="G35" s="28">
        <f t="shared" si="13"/>
        <v>-783</v>
      </c>
      <c r="H35" s="28">
        <f t="shared" si="14"/>
        <v>121375.7</v>
      </c>
      <c r="I35" s="28">
        <f t="shared" si="15"/>
        <v>58963.3</v>
      </c>
      <c r="J35" s="28">
        <f t="shared" si="16"/>
        <v>62412.399999999994</v>
      </c>
      <c r="K35" s="28">
        <f t="shared" si="17"/>
        <v>124580.7</v>
      </c>
      <c r="L35" s="28">
        <f t="shared" si="18"/>
        <v>58963.3</v>
      </c>
      <c r="M35" s="28">
        <f t="shared" si="19"/>
        <v>65617.4</v>
      </c>
      <c r="N35" s="31">
        <v>-3205</v>
      </c>
      <c r="O35" s="30">
        <v>0</v>
      </c>
      <c r="P35" s="32">
        <f t="shared" si="20"/>
        <v>-3205</v>
      </c>
      <c r="Q35" s="31">
        <v>32758</v>
      </c>
      <c r="R35" s="33">
        <v>23582</v>
      </c>
      <c r="S35" s="33">
        <v>29492</v>
      </c>
      <c r="T35" s="30"/>
      <c r="U35" s="32"/>
    </row>
    <row r="36" spans="1:21" s="25" customFormat="1" ht="12.75">
      <c r="A36" s="17" t="s">
        <v>33</v>
      </c>
      <c r="B36" s="51">
        <v>106954.382</v>
      </c>
      <c r="C36" s="19">
        <v>5019.96</v>
      </c>
      <c r="D36" s="19">
        <f t="shared" si="12"/>
        <v>101934.42199999999</v>
      </c>
      <c r="E36" s="37">
        <v>0</v>
      </c>
      <c r="F36" s="38">
        <v>0</v>
      </c>
      <c r="G36" s="19">
        <f t="shared" si="13"/>
        <v>0</v>
      </c>
      <c r="H36" s="19">
        <f t="shared" si="14"/>
        <v>106954.382</v>
      </c>
      <c r="I36" s="19">
        <f t="shared" si="15"/>
        <v>5019.96</v>
      </c>
      <c r="J36" s="19">
        <f t="shared" si="16"/>
        <v>101934.42199999999</v>
      </c>
      <c r="K36" s="19">
        <f t="shared" si="17"/>
        <v>117162.382</v>
      </c>
      <c r="L36" s="19">
        <f t="shared" si="18"/>
        <v>12831.96</v>
      </c>
      <c r="M36" s="19">
        <f t="shared" si="19"/>
        <v>104330.42199999999</v>
      </c>
      <c r="N36" s="22">
        <f>N37+N38</f>
        <v>-10208</v>
      </c>
      <c r="O36" s="38">
        <f>O37+O38</f>
        <v>-7812</v>
      </c>
      <c r="P36" s="23">
        <f t="shared" si="20"/>
        <v>-2396</v>
      </c>
      <c r="Q36" s="22">
        <f>Q37+Q38</f>
        <v>24612</v>
      </c>
      <c r="R36" s="24">
        <f>R37+R38</f>
        <v>17896</v>
      </c>
      <c r="S36" s="24">
        <f>S37+S38</f>
        <v>18018</v>
      </c>
      <c r="T36" s="38"/>
      <c r="U36" s="23"/>
    </row>
    <row r="37" spans="1:21" s="34" customFormat="1" ht="12.75">
      <c r="A37" s="26" t="s">
        <v>21</v>
      </c>
      <c r="B37" s="50">
        <v>60229.468</v>
      </c>
      <c r="C37" s="28">
        <v>4717.46</v>
      </c>
      <c r="D37" s="28">
        <f t="shared" si="12"/>
        <v>55512.008</v>
      </c>
      <c r="E37" s="29">
        <v>0</v>
      </c>
      <c r="F37" s="30">
        <v>0</v>
      </c>
      <c r="G37" s="28">
        <f t="shared" si="13"/>
        <v>0</v>
      </c>
      <c r="H37" s="28">
        <f t="shared" si="14"/>
        <v>60229.468</v>
      </c>
      <c r="I37" s="28">
        <f t="shared" si="15"/>
        <v>4717.46</v>
      </c>
      <c r="J37" s="28">
        <f t="shared" si="16"/>
        <v>55512.008</v>
      </c>
      <c r="K37" s="28">
        <f t="shared" si="17"/>
        <v>60945.468</v>
      </c>
      <c r="L37" s="28">
        <f t="shared" si="18"/>
        <v>1045.46</v>
      </c>
      <c r="M37" s="28">
        <f t="shared" si="19"/>
        <v>59900.008</v>
      </c>
      <c r="N37" s="31">
        <v>-716</v>
      </c>
      <c r="O37" s="30">
        <v>3672</v>
      </c>
      <c r="P37" s="32">
        <f t="shared" si="20"/>
        <v>-4388</v>
      </c>
      <c r="Q37" s="31">
        <v>13521</v>
      </c>
      <c r="R37" s="33">
        <v>14059</v>
      </c>
      <c r="S37" s="33">
        <v>14124</v>
      </c>
      <c r="T37" s="30"/>
      <c r="U37" s="32"/>
    </row>
    <row r="38" spans="1:21" s="34" customFormat="1" ht="12.75">
      <c r="A38" s="26" t="s">
        <v>19</v>
      </c>
      <c r="B38" s="50">
        <v>46724.914</v>
      </c>
      <c r="C38" s="28">
        <v>302.5</v>
      </c>
      <c r="D38" s="28">
        <f t="shared" si="12"/>
        <v>46422.414</v>
      </c>
      <c r="E38" s="29">
        <v>0</v>
      </c>
      <c r="F38" s="30">
        <v>0</v>
      </c>
      <c r="G38" s="28">
        <f t="shared" si="13"/>
        <v>0</v>
      </c>
      <c r="H38" s="28">
        <f t="shared" si="14"/>
        <v>46724.914</v>
      </c>
      <c r="I38" s="28">
        <f t="shared" si="15"/>
        <v>302.5</v>
      </c>
      <c r="J38" s="28">
        <f t="shared" si="16"/>
        <v>46422.414</v>
      </c>
      <c r="K38" s="28">
        <f t="shared" si="17"/>
        <v>56216.914</v>
      </c>
      <c r="L38" s="28">
        <f t="shared" si="18"/>
        <v>11786.5</v>
      </c>
      <c r="M38" s="28">
        <f t="shared" si="19"/>
        <v>44430.414</v>
      </c>
      <c r="N38" s="29">
        <v>-9492</v>
      </c>
      <c r="O38" s="30">
        <v>-11484</v>
      </c>
      <c r="P38" s="28">
        <f t="shared" si="20"/>
        <v>1992</v>
      </c>
      <c r="Q38" s="29">
        <v>11091</v>
      </c>
      <c r="R38" s="33">
        <v>3837</v>
      </c>
      <c r="S38" s="33">
        <v>3894</v>
      </c>
      <c r="T38" s="30"/>
      <c r="U38" s="32"/>
    </row>
    <row r="39" spans="1:21" s="25" customFormat="1" ht="12.75">
      <c r="A39" s="35" t="s">
        <v>34</v>
      </c>
      <c r="B39" s="36">
        <v>7514.664</v>
      </c>
      <c r="C39" s="19">
        <v>0</v>
      </c>
      <c r="D39" s="19">
        <f t="shared" si="12"/>
        <v>7514.664</v>
      </c>
      <c r="E39" s="37">
        <f>E40+E41</f>
        <v>0</v>
      </c>
      <c r="F39" s="38">
        <f>F40+F41</f>
        <v>0</v>
      </c>
      <c r="G39" s="19">
        <f t="shared" si="13"/>
        <v>0</v>
      </c>
      <c r="H39" s="19">
        <f t="shared" si="14"/>
        <v>7514.664</v>
      </c>
      <c r="I39" s="19">
        <f t="shared" si="15"/>
        <v>0</v>
      </c>
      <c r="J39" s="19">
        <f t="shared" si="16"/>
        <v>7514.664</v>
      </c>
      <c r="K39" s="19">
        <f t="shared" si="17"/>
        <v>7514.664</v>
      </c>
      <c r="L39" s="19">
        <f t="shared" si="18"/>
        <v>0</v>
      </c>
      <c r="M39" s="19">
        <f t="shared" si="19"/>
        <v>7514.664</v>
      </c>
      <c r="N39" s="22">
        <f>N40+N41</f>
        <v>0</v>
      </c>
      <c r="O39" s="38">
        <f>O40+O41</f>
        <v>0</v>
      </c>
      <c r="P39" s="23">
        <f t="shared" si="20"/>
        <v>0</v>
      </c>
      <c r="Q39" s="22">
        <f>Q40+Q41</f>
        <v>1859</v>
      </c>
      <c r="R39" s="24">
        <f>R40+R41</f>
        <v>1041</v>
      </c>
      <c r="S39" s="24">
        <f>S40+S41</f>
        <v>1041</v>
      </c>
      <c r="T39" s="38"/>
      <c r="U39" s="39"/>
    </row>
    <row r="40" spans="1:29" s="25" customFormat="1" ht="12.75">
      <c r="A40" s="26" t="s">
        <v>21</v>
      </c>
      <c r="B40" s="27">
        <v>6560.664</v>
      </c>
      <c r="C40" s="28">
        <v>0</v>
      </c>
      <c r="D40" s="28">
        <f t="shared" si="12"/>
        <v>6560.664</v>
      </c>
      <c r="E40" s="29">
        <v>0</v>
      </c>
      <c r="F40" s="30">
        <v>0</v>
      </c>
      <c r="G40" s="28">
        <f t="shared" si="13"/>
        <v>0</v>
      </c>
      <c r="H40" s="28">
        <f t="shared" si="14"/>
        <v>6560.664</v>
      </c>
      <c r="I40" s="28">
        <f t="shared" si="15"/>
        <v>0</v>
      </c>
      <c r="J40" s="28">
        <f t="shared" si="16"/>
        <v>6560.664</v>
      </c>
      <c r="K40" s="28">
        <f t="shared" si="17"/>
        <v>6560.664</v>
      </c>
      <c r="L40" s="28">
        <f t="shared" si="18"/>
        <v>0</v>
      </c>
      <c r="M40" s="28">
        <f t="shared" si="19"/>
        <v>6560.664</v>
      </c>
      <c r="N40" s="31">
        <v>0</v>
      </c>
      <c r="O40" s="30">
        <v>0</v>
      </c>
      <c r="P40" s="32">
        <f t="shared" si="20"/>
        <v>0</v>
      </c>
      <c r="Q40" s="33">
        <v>1620</v>
      </c>
      <c r="R40" s="33">
        <v>1041</v>
      </c>
      <c r="S40" s="33">
        <v>1041</v>
      </c>
      <c r="T40" s="30"/>
      <c r="U40" s="40"/>
      <c r="V40" s="34"/>
      <c r="W40" s="34"/>
      <c r="X40" s="34"/>
      <c r="Y40" s="34"/>
      <c r="Z40" s="34"/>
      <c r="AA40" s="34"/>
      <c r="AB40" s="34"/>
      <c r="AC40" s="34"/>
    </row>
    <row r="41" spans="1:21" s="34" customFormat="1" ht="12.75">
      <c r="A41" s="26" t="s">
        <v>19</v>
      </c>
      <c r="B41" s="27">
        <v>954</v>
      </c>
      <c r="C41" s="28">
        <v>0</v>
      </c>
      <c r="D41" s="28">
        <f t="shared" si="12"/>
        <v>954</v>
      </c>
      <c r="E41" s="29">
        <v>0</v>
      </c>
      <c r="F41" s="30">
        <v>0</v>
      </c>
      <c r="G41" s="28">
        <f t="shared" si="13"/>
        <v>0</v>
      </c>
      <c r="H41" s="28">
        <f t="shared" si="14"/>
        <v>954</v>
      </c>
      <c r="I41" s="28">
        <f t="shared" si="15"/>
        <v>0</v>
      </c>
      <c r="J41" s="28">
        <f t="shared" si="16"/>
        <v>954</v>
      </c>
      <c r="K41" s="28">
        <f t="shared" si="17"/>
        <v>954</v>
      </c>
      <c r="L41" s="28">
        <f t="shared" si="18"/>
        <v>0</v>
      </c>
      <c r="M41" s="28">
        <f t="shared" si="19"/>
        <v>954</v>
      </c>
      <c r="N41" s="31">
        <v>0</v>
      </c>
      <c r="O41" s="30">
        <v>0</v>
      </c>
      <c r="P41" s="32">
        <f t="shared" si="20"/>
        <v>0</v>
      </c>
      <c r="Q41" s="33">
        <v>239</v>
      </c>
      <c r="R41" s="33">
        <v>0</v>
      </c>
      <c r="S41" s="33">
        <v>0</v>
      </c>
      <c r="T41" s="30"/>
      <c r="U41" s="40"/>
    </row>
    <row r="42" spans="1:21" s="25" customFormat="1" ht="12.75">
      <c r="A42" s="35" t="s">
        <v>25</v>
      </c>
      <c r="B42" s="36">
        <v>189019.001</v>
      </c>
      <c r="C42" s="19">
        <v>64</v>
      </c>
      <c r="D42" s="19">
        <f t="shared" si="12"/>
        <v>188955.001</v>
      </c>
      <c r="E42" s="37">
        <f>E43+E44</f>
        <v>6180</v>
      </c>
      <c r="F42" s="38">
        <f>F43+F44</f>
        <v>0</v>
      </c>
      <c r="G42" s="19">
        <f t="shared" si="13"/>
        <v>6180</v>
      </c>
      <c r="H42" s="19">
        <f t="shared" si="14"/>
        <v>195199.001</v>
      </c>
      <c r="I42" s="19">
        <f t="shared" si="15"/>
        <v>64</v>
      </c>
      <c r="J42" s="19">
        <f t="shared" si="16"/>
        <v>195135.001</v>
      </c>
      <c r="K42" s="19">
        <f t="shared" si="17"/>
        <v>188799.001</v>
      </c>
      <c r="L42" s="19">
        <f t="shared" si="18"/>
        <v>64</v>
      </c>
      <c r="M42" s="19">
        <f t="shared" si="19"/>
        <v>188735.001</v>
      </c>
      <c r="N42" s="22">
        <f>N43+N44</f>
        <v>6400</v>
      </c>
      <c r="O42" s="38">
        <f>O43+O44</f>
        <v>0</v>
      </c>
      <c r="P42" s="23">
        <f t="shared" si="20"/>
        <v>6400</v>
      </c>
      <c r="Q42" s="22">
        <f>Q43+Q44</f>
        <v>47835</v>
      </c>
      <c r="R42" s="24">
        <f>R43+R44</f>
        <v>29806</v>
      </c>
      <c r="S42" s="24">
        <f>S43+S44</f>
        <v>44682</v>
      </c>
      <c r="T42" s="38"/>
      <c r="U42" s="39"/>
    </row>
    <row r="43" spans="1:24" s="25" customFormat="1" ht="12.75">
      <c r="A43" s="26" t="s">
        <v>21</v>
      </c>
      <c r="B43" s="27">
        <v>5689.001</v>
      </c>
      <c r="C43" s="28">
        <v>0</v>
      </c>
      <c r="D43" s="28">
        <f t="shared" si="12"/>
        <v>5689.001</v>
      </c>
      <c r="E43" s="29">
        <v>0</v>
      </c>
      <c r="F43" s="30">
        <v>0</v>
      </c>
      <c r="G43" s="28">
        <f t="shared" si="13"/>
        <v>0</v>
      </c>
      <c r="H43" s="28">
        <f t="shared" si="14"/>
        <v>5689.001</v>
      </c>
      <c r="I43" s="28">
        <f t="shared" si="15"/>
        <v>0</v>
      </c>
      <c r="J43" s="28">
        <f t="shared" si="16"/>
        <v>5689.001</v>
      </c>
      <c r="K43" s="28">
        <f t="shared" si="17"/>
        <v>5689.001</v>
      </c>
      <c r="L43" s="28">
        <f t="shared" si="18"/>
        <v>0</v>
      </c>
      <c r="M43" s="28">
        <f t="shared" si="19"/>
        <v>5689.001</v>
      </c>
      <c r="N43" s="31">
        <v>0</v>
      </c>
      <c r="O43" s="30">
        <v>0</v>
      </c>
      <c r="P43" s="32">
        <f t="shared" si="20"/>
        <v>0</v>
      </c>
      <c r="Q43" s="33">
        <v>1388</v>
      </c>
      <c r="R43" s="33">
        <v>1</v>
      </c>
      <c r="S43" s="33">
        <v>1</v>
      </c>
      <c r="T43" s="30"/>
      <c r="U43" s="40"/>
      <c r="V43" s="34"/>
      <c r="W43" s="34"/>
      <c r="X43" s="34"/>
    </row>
    <row r="44" spans="1:21" s="34" customFormat="1" ht="12.75">
      <c r="A44" s="26" t="s">
        <v>19</v>
      </c>
      <c r="B44" s="42">
        <v>183330</v>
      </c>
      <c r="C44" s="28">
        <v>64</v>
      </c>
      <c r="D44" s="28">
        <f t="shared" si="12"/>
        <v>183266</v>
      </c>
      <c r="E44" s="29">
        <f>64130+125380-183330</f>
        <v>6180</v>
      </c>
      <c r="F44" s="30">
        <v>0</v>
      </c>
      <c r="G44" s="28">
        <f t="shared" si="13"/>
        <v>6180</v>
      </c>
      <c r="H44" s="28">
        <f t="shared" si="14"/>
        <v>189510</v>
      </c>
      <c r="I44" s="28">
        <f t="shared" si="15"/>
        <v>64</v>
      </c>
      <c r="J44" s="28">
        <f t="shared" si="16"/>
        <v>189446</v>
      </c>
      <c r="K44" s="28">
        <f t="shared" si="17"/>
        <v>183110</v>
      </c>
      <c r="L44" s="28">
        <f t="shared" si="18"/>
        <v>64</v>
      </c>
      <c r="M44" s="28">
        <f t="shared" si="19"/>
        <v>183046</v>
      </c>
      <c r="N44" s="31">
        <v>6400</v>
      </c>
      <c r="O44" s="30">
        <v>0</v>
      </c>
      <c r="P44" s="32">
        <f t="shared" si="20"/>
        <v>6400</v>
      </c>
      <c r="Q44" s="33">
        <f>47835-1388</f>
        <v>46447</v>
      </c>
      <c r="R44" s="33">
        <f>3395+26410</f>
        <v>29805</v>
      </c>
      <c r="S44" s="33">
        <v>44681</v>
      </c>
      <c r="T44" s="30"/>
      <c r="U44" s="40"/>
    </row>
    <row r="45" spans="1:22" ht="12.75">
      <c r="A45" s="45" t="s">
        <v>35</v>
      </c>
      <c r="B45" s="46">
        <v>388782.272</v>
      </c>
      <c r="C45" s="46">
        <v>0</v>
      </c>
      <c r="D45" s="46">
        <f aca="true" t="shared" si="21" ref="D45:U45">D46</f>
        <v>388782.272</v>
      </c>
      <c r="E45" s="46">
        <f t="shared" si="21"/>
        <v>184513</v>
      </c>
      <c r="F45" s="46">
        <f t="shared" si="21"/>
        <v>0</v>
      </c>
      <c r="G45" s="46">
        <f t="shared" si="21"/>
        <v>184513</v>
      </c>
      <c r="H45" s="46">
        <f t="shared" si="21"/>
        <v>573295.272</v>
      </c>
      <c r="I45" s="46">
        <f t="shared" si="21"/>
        <v>0</v>
      </c>
      <c r="J45" s="46">
        <f t="shared" si="21"/>
        <v>573295.272</v>
      </c>
      <c r="K45" s="46">
        <f t="shared" si="21"/>
        <v>573295.272</v>
      </c>
      <c r="L45" s="46">
        <f t="shared" si="21"/>
        <v>0</v>
      </c>
      <c r="M45" s="46">
        <f t="shared" si="21"/>
        <v>573295.272</v>
      </c>
      <c r="N45" s="46">
        <f t="shared" si="21"/>
        <v>0</v>
      </c>
      <c r="O45" s="46">
        <f t="shared" si="21"/>
        <v>0</v>
      </c>
      <c r="P45" s="46">
        <f t="shared" si="21"/>
        <v>0</v>
      </c>
      <c r="Q45" s="46">
        <f t="shared" si="21"/>
        <v>0</v>
      </c>
      <c r="R45" s="46">
        <f t="shared" si="21"/>
        <v>21208</v>
      </c>
      <c r="S45" s="46">
        <f t="shared" si="21"/>
        <v>21208</v>
      </c>
      <c r="T45" s="46">
        <f t="shared" si="21"/>
        <v>0</v>
      </c>
      <c r="U45" s="46">
        <f t="shared" si="21"/>
        <v>-21208</v>
      </c>
      <c r="V45" s="16"/>
    </row>
    <row r="46" spans="1:21" s="25" customFormat="1" ht="12.75">
      <c r="A46" s="17" t="s">
        <v>35</v>
      </c>
      <c r="B46" s="47">
        <v>388782.272</v>
      </c>
      <c r="C46" s="19">
        <v>0</v>
      </c>
      <c r="D46" s="19">
        <f>B46-C46</f>
        <v>388782.272</v>
      </c>
      <c r="E46" s="20">
        <f>E47+E48</f>
        <v>184513</v>
      </c>
      <c r="F46" s="21">
        <f>F47+F48</f>
        <v>0</v>
      </c>
      <c r="G46" s="19">
        <f>E46-F46</f>
        <v>184513</v>
      </c>
      <c r="H46" s="19">
        <f aca="true" t="shared" si="22" ref="H46:I48">B46+E46</f>
        <v>573295.272</v>
      </c>
      <c r="I46" s="19">
        <f t="shared" si="22"/>
        <v>0</v>
      </c>
      <c r="J46" s="19">
        <f>H46-I46</f>
        <v>573295.272</v>
      </c>
      <c r="K46" s="19">
        <f aca="true" t="shared" si="23" ref="K46:M48">H46-N46</f>
        <v>573295.272</v>
      </c>
      <c r="L46" s="19">
        <f t="shared" si="23"/>
        <v>0</v>
      </c>
      <c r="M46" s="19">
        <f t="shared" si="23"/>
        <v>573295.272</v>
      </c>
      <c r="N46" s="20">
        <f>N47+N48</f>
        <v>0</v>
      </c>
      <c r="O46" s="21">
        <f>O47+O48</f>
        <v>0</v>
      </c>
      <c r="P46" s="23">
        <f>N46-O46</f>
        <v>0</v>
      </c>
      <c r="Q46" s="48">
        <f>Q47+Q48</f>
        <v>0</v>
      </c>
      <c r="R46" s="49">
        <f>R47+R48</f>
        <v>21208</v>
      </c>
      <c r="S46" s="49">
        <f>S47+S48</f>
        <v>21208</v>
      </c>
      <c r="T46" s="21"/>
      <c r="U46" s="23">
        <f>T46-S46</f>
        <v>-21208</v>
      </c>
    </row>
    <row r="47" spans="1:21" s="34" customFormat="1" ht="12.75">
      <c r="A47" s="26" t="s">
        <v>21</v>
      </c>
      <c r="B47" s="50">
        <v>268961.272</v>
      </c>
      <c r="C47" s="28">
        <v>0</v>
      </c>
      <c r="D47" s="28">
        <f>B47-C47</f>
        <v>268961.272</v>
      </c>
      <c r="E47" s="29">
        <v>136100</v>
      </c>
      <c r="F47" s="30">
        <v>0</v>
      </c>
      <c r="G47" s="28">
        <f>E47-F47</f>
        <v>136100</v>
      </c>
      <c r="H47" s="28">
        <f t="shared" si="22"/>
        <v>405061.272</v>
      </c>
      <c r="I47" s="28">
        <f t="shared" si="22"/>
        <v>0</v>
      </c>
      <c r="J47" s="28">
        <f>H47-I47</f>
        <v>405061.272</v>
      </c>
      <c r="K47" s="28">
        <f t="shared" si="23"/>
        <v>405061.272</v>
      </c>
      <c r="L47" s="28">
        <f t="shared" si="23"/>
        <v>0</v>
      </c>
      <c r="M47" s="28">
        <f t="shared" si="23"/>
        <v>405061.272</v>
      </c>
      <c r="N47" s="31">
        <v>0</v>
      </c>
      <c r="O47" s="30">
        <v>0</v>
      </c>
      <c r="P47" s="32">
        <f>N47-O47</f>
        <v>0</v>
      </c>
      <c r="Q47" s="31">
        <v>0</v>
      </c>
      <c r="R47" s="33">
        <v>21208</v>
      </c>
      <c r="S47" s="33">
        <v>21208</v>
      </c>
      <c r="T47" s="30"/>
      <c r="U47" s="32"/>
    </row>
    <row r="48" spans="1:21" s="34" customFormat="1" ht="12.75">
      <c r="A48" s="26" t="s">
        <v>19</v>
      </c>
      <c r="B48" s="50">
        <v>119821</v>
      </c>
      <c r="C48" s="28">
        <v>0</v>
      </c>
      <c r="D48" s="28">
        <f>B48-C48</f>
        <v>119821</v>
      </c>
      <c r="E48" s="29">
        <f>119467+7087+41680-119821</f>
        <v>48413</v>
      </c>
      <c r="F48" s="30">
        <v>0</v>
      </c>
      <c r="G48" s="28">
        <f>E48-F48</f>
        <v>48413</v>
      </c>
      <c r="H48" s="28">
        <f t="shared" si="22"/>
        <v>168234</v>
      </c>
      <c r="I48" s="28">
        <f t="shared" si="22"/>
        <v>0</v>
      </c>
      <c r="J48" s="28">
        <f>H48-I48</f>
        <v>168234</v>
      </c>
      <c r="K48" s="28">
        <f t="shared" si="23"/>
        <v>168234</v>
      </c>
      <c r="L48" s="28">
        <f t="shared" si="23"/>
        <v>0</v>
      </c>
      <c r="M48" s="28">
        <f t="shared" si="23"/>
        <v>168234</v>
      </c>
      <c r="N48" s="31">
        <v>0</v>
      </c>
      <c r="O48" s="30">
        <v>0</v>
      </c>
      <c r="P48" s="32">
        <f>N48-O48</f>
        <v>0</v>
      </c>
      <c r="Q48" s="31">
        <v>0</v>
      </c>
      <c r="R48" s="33">
        <v>0</v>
      </c>
      <c r="S48" s="33">
        <v>0</v>
      </c>
      <c r="T48" s="30"/>
      <c r="U48" s="32"/>
    </row>
    <row r="49" spans="1:21" ht="12.75">
      <c r="A49" s="45"/>
      <c r="B49" s="4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2"/>
      <c r="P49" s="54"/>
      <c r="Q49" s="52"/>
      <c r="R49" s="52"/>
      <c r="S49" s="52"/>
      <c r="T49" s="52"/>
      <c r="U49" s="54"/>
    </row>
    <row r="50" spans="1:21" ht="12.75">
      <c r="A50" s="45" t="s">
        <v>36</v>
      </c>
      <c r="B50" s="52">
        <v>5411.631</v>
      </c>
      <c r="C50" s="52">
        <v>3294.889</v>
      </c>
      <c r="D50" s="52">
        <f aca="true" t="shared" si="24" ref="D50:U50">D51</f>
        <v>2116.742</v>
      </c>
      <c r="E50" s="52">
        <f t="shared" si="24"/>
        <v>0</v>
      </c>
      <c r="F50" s="52">
        <f t="shared" si="24"/>
        <v>0</v>
      </c>
      <c r="G50" s="52">
        <f t="shared" si="24"/>
        <v>0</v>
      </c>
      <c r="H50" s="52">
        <f t="shared" si="24"/>
        <v>5411.631</v>
      </c>
      <c r="I50" s="52">
        <f t="shared" si="24"/>
        <v>3294.889</v>
      </c>
      <c r="J50" s="52">
        <f t="shared" si="24"/>
        <v>2116.742</v>
      </c>
      <c r="K50" s="52">
        <f t="shared" si="24"/>
        <v>5411.631</v>
      </c>
      <c r="L50" s="52">
        <f t="shared" si="24"/>
        <v>3294.889</v>
      </c>
      <c r="M50" s="52">
        <f t="shared" si="24"/>
        <v>2116.742</v>
      </c>
      <c r="N50" s="53">
        <f t="shared" si="24"/>
        <v>0</v>
      </c>
      <c r="O50" s="52">
        <f t="shared" si="24"/>
        <v>0</v>
      </c>
      <c r="P50" s="54">
        <f t="shared" si="24"/>
        <v>0</v>
      </c>
      <c r="Q50" s="52">
        <f t="shared" si="24"/>
        <v>2117</v>
      </c>
      <c r="R50" s="52">
        <f t="shared" si="24"/>
        <v>288774</v>
      </c>
      <c r="S50" s="52">
        <f t="shared" si="24"/>
        <v>288774</v>
      </c>
      <c r="T50" s="52">
        <f t="shared" si="24"/>
        <v>0</v>
      </c>
      <c r="U50" s="54">
        <f t="shared" si="24"/>
        <v>-288774</v>
      </c>
    </row>
    <row r="51" spans="1:21" ht="12.75">
      <c r="A51" s="17" t="s">
        <v>36</v>
      </c>
      <c r="B51" s="18">
        <v>5411.631</v>
      </c>
      <c r="C51" s="19">
        <v>3294.889</v>
      </c>
      <c r="D51" s="19">
        <f>B51-C51</f>
        <v>2116.742</v>
      </c>
      <c r="E51" s="55">
        <v>0</v>
      </c>
      <c r="F51" s="56">
        <v>0</v>
      </c>
      <c r="G51" s="19">
        <f>E51-F51</f>
        <v>0</v>
      </c>
      <c r="H51" s="19">
        <f>B51+E51</f>
        <v>5411.631</v>
      </c>
      <c r="I51" s="19">
        <f>C51+F51</f>
        <v>3294.889</v>
      </c>
      <c r="J51" s="19">
        <f>H51-I51</f>
        <v>2116.742</v>
      </c>
      <c r="K51" s="19">
        <f>H51-N51</f>
        <v>5411.631</v>
      </c>
      <c r="L51" s="19">
        <f>I51-O51</f>
        <v>3294.889</v>
      </c>
      <c r="M51" s="19">
        <f>J51-P51</f>
        <v>2116.742</v>
      </c>
      <c r="N51" s="57">
        <v>0</v>
      </c>
      <c r="O51" s="56">
        <v>0</v>
      </c>
      <c r="P51" s="23">
        <f>N51-O51</f>
        <v>0</v>
      </c>
      <c r="Q51" s="57">
        <v>2117</v>
      </c>
      <c r="R51" s="58">
        <v>288774</v>
      </c>
      <c r="S51" s="58">
        <v>288774</v>
      </c>
      <c r="T51" s="56"/>
      <c r="U51" s="23">
        <f>T51-S51</f>
        <v>-288774</v>
      </c>
    </row>
    <row r="52" spans="1:21" ht="13.5" thickBot="1">
      <c r="A52" s="17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59"/>
      <c r="O52" s="19"/>
      <c r="P52" s="23"/>
      <c r="Q52" s="19"/>
      <c r="R52" s="19"/>
      <c r="S52" s="19"/>
      <c r="T52" s="19"/>
      <c r="U52" s="23"/>
    </row>
    <row r="53" spans="1:21" ht="13.5" thickBot="1">
      <c r="A53" s="60" t="s">
        <v>37</v>
      </c>
      <c r="B53" s="61"/>
      <c r="C53" s="62"/>
      <c r="D53" s="62">
        <f>B53-C53</f>
        <v>0</v>
      </c>
      <c r="E53" s="63"/>
      <c r="F53" s="64"/>
      <c r="G53" s="62">
        <f>E53-F53</f>
        <v>0</v>
      </c>
      <c r="H53" s="62">
        <f>B53+E53</f>
        <v>0</v>
      </c>
      <c r="I53" s="62">
        <f>C53+F53</f>
        <v>0</v>
      </c>
      <c r="J53" s="62">
        <f>H53-I53</f>
        <v>0</v>
      </c>
      <c r="K53" s="62">
        <f>H53-N53</f>
        <v>0</v>
      </c>
      <c r="L53" s="62">
        <f>I53-O53</f>
        <v>0</v>
      </c>
      <c r="M53" s="62">
        <f>J53-P53</f>
        <v>0</v>
      </c>
      <c r="N53" s="65"/>
      <c r="O53" s="64"/>
      <c r="P53" s="66">
        <f>N53-O53</f>
        <v>0</v>
      </c>
      <c r="Q53" s="67"/>
      <c r="R53" s="67"/>
      <c r="S53" s="67"/>
      <c r="T53" s="64"/>
      <c r="U53" s="66">
        <f>T53-S53</f>
        <v>0</v>
      </c>
    </row>
    <row r="54" spans="1:22" ht="13.5" thickBot="1">
      <c r="A54" s="6"/>
      <c r="B54" s="68">
        <v>-8904033.347</v>
      </c>
      <c r="C54" s="68">
        <v>-1379112.529</v>
      </c>
      <c r="D54" s="68">
        <f aca="true" t="shared" si="25" ref="D54:U54">D53-(D5+D22+D45+D50)</f>
        <v>-7158382.818000001</v>
      </c>
      <c r="E54" s="68">
        <f t="shared" si="25"/>
        <v>-235746</v>
      </c>
      <c r="F54" s="68">
        <f t="shared" si="25"/>
        <v>0</v>
      </c>
      <c r="G54" s="68">
        <f t="shared" si="25"/>
        <v>-235746</v>
      </c>
      <c r="H54" s="68">
        <f t="shared" si="25"/>
        <v>-8770639.347</v>
      </c>
      <c r="I54" s="68">
        <f t="shared" si="25"/>
        <v>-1376510.529</v>
      </c>
      <c r="J54" s="68">
        <f t="shared" si="25"/>
        <v>-7394128.818000001</v>
      </c>
      <c r="K54" s="68">
        <f t="shared" si="25"/>
        <v>-8911777.347</v>
      </c>
      <c r="L54" s="68">
        <f t="shared" si="25"/>
        <v>-1419114.529</v>
      </c>
      <c r="M54" s="68">
        <f t="shared" si="25"/>
        <v>-7492662.818000001</v>
      </c>
      <c r="N54" s="68">
        <f t="shared" si="25"/>
        <v>141138</v>
      </c>
      <c r="O54" s="68">
        <f t="shared" si="25"/>
        <v>42604</v>
      </c>
      <c r="P54" s="68">
        <f t="shared" si="25"/>
        <v>98534</v>
      </c>
      <c r="Q54" s="68">
        <f t="shared" si="25"/>
        <v>-1645578</v>
      </c>
      <c r="R54" s="68">
        <f t="shared" si="25"/>
        <v>-1983124</v>
      </c>
      <c r="S54" s="68">
        <f t="shared" si="25"/>
        <v>-2108522</v>
      </c>
      <c r="T54" s="68">
        <f t="shared" si="25"/>
        <v>0</v>
      </c>
      <c r="U54" s="68">
        <f t="shared" si="25"/>
        <v>1116091</v>
      </c>
      <c r="V54" s="16"/>
    </row>
    <row r="56" spans="1:13" ht="12.75">
      <c r="A56" s="69"/>
      <c r="B56" s="24"/>
      <c r="C56" s="24"/>
      <c r="D56" s="24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</sheetData>
  <mergeCells count="7">
    <mergeCell ref="H3:J3"/>
    <mergeCell ref="K3:M3"/>
    <mergeCell ref="N3:P3"/>
    <mergeCell ref="A1:A2"/>
    <mergeCell ref="D1:E1"/>
    <mergeCell ref="B3:D3"/>
    <mergeCell ref="E3:G3"/>
  </mergeCells>
  <conditionalFormatting sqref="B54:U54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Nanna Vejen Hansen</dc:creator>
  <cp:keywords/>
  <dc:description/>
  <cp:lastModifiedBy>UUF</cp:lastModifiedBy>
  <cp:lastPrinted>2006-05-11T11:59:24Z</cp:lastPrinted>
  <dcterms:created xsi:type="dcterms:W3CDTF">2006-05-11T05:52:50Z</dcterms:created>
  <dcterms:modified xsi:type="dcterms:W3CDTF">2006-05-11T11:59:38Z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{2FE6A59F-32A5-4CEC-91C8-6A573585F505}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false</vt:bool>
  </property>
  <property fmtid="{D5CDD505-2E9C-101B-9397-08002B2CF9AE}" pid="8" name="ICLInviaTemplate">
    <vt:bool>false</vt:bool>
  </property>
  <property fmtid="{D5CDD505-2E9C-101B-9397-08002B2CF9AE}" pid="9" name="FujitsuDocumentOpenedAndNotYetMarkedAsEDocInExcel">
    <vt:bool>false</vt:bool>
  </property>
  <property fmtid="{D5CDD505-2E9C-101B-9397-08002B2CF9AE}" pid="10" name="ICLInviaIsBeingSaved">
    <vt:bool>true</vt:bool>
  </property>
</Properties>
</file>